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X:\share_disk\DATAFILE\rally\format\"/>
    </mc:Choice>
  </mc:AlternateContent>
  <xr:revisionPtr revIDLastSave="0" documentId="13_ncr:1_{88D1A183-E3BD-4396-8E74-FCE6962E4583}" xr6:coauthVersionLast="45" xr6:coauthVersionMax="47" xr10:uidLastSave="{00000000-0000-0000-0000-000000000000}"/>
  <bookViews>
    <workbookView xWindow="0" yWindow="0" windowWidth="19200" windowHeight="10100" activeTab="1" xr2:uid="{00000000-000D-0000-FFFF-FFFF00000000}"/>
  </bookViews>
  <sheets>
    <sheet name="SS1" sheetId="2" r:id="rId1"/>
    <sheet name="SS1_rev" sheetId="3" r:id="rId2"/>
  </sheets>
  <definedNames>
    <definedName name="_xlnm.Print_Area" localSheetId="0">'SS1'!$A$1:$O$342</definedName>
    <definedName name="_xlnm.Print_Area" localSheetId="1">SS1_rev!$A$1:$O$285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0" i="3" l="1"/>
  <c r="B233" i="3"/>
  <c r="B176" i="3"/>
  <c r="B290" i="2"/>
  <c r="B233" i="2"/>
  <c r="B176" i="2"/>
  <c r="O164" i="3" l="1"/>
  <c r="O159" i="3"/>
  <c r="O154" i="3"/>
  <c r="O149" i="3"/>
  <c r="O144" i="3"/>
  <c r="O139" i="3"/>
  <c r="O134" i="3"/>
  <c r="O129" i="3"/>
  <c r="O124" i="3"/>
  <c r="O119" i="3"/>
  <c r="A107" i="3"/>
  <c r="A102" i="3"/>
  <c r="A97" i="3"/>
  <c r="A92" i="3"/>
  <c r="A87" i="3"/>
  <c r="A82" i="3"/>
  <c r="A77" i="3"/>
  <c r="A72" i="3"/>
  <c r="A67" i="3"/>
  <c r="A62" i="3"/>
  <c r="M230" i="3" l="1"/>
  <c r="E212" i="3"/>
  <c r="M335" i="3"/>
  <c r="K341" i="3" s="1"/>
  <c r="D335" i="3"/>
  <c r="M327" i="3"/>
  <c r="K333" i="3" s="1"/>
  <c r="D327" i="3"/>
  <c r="M319" i="3"/>
  <c r="K325" i="3" s="1"/>
  <c r="D319" i="3"/>
  <c r="M311" i="3"/>
  <c r="K317" i="3" s="1"/>
  <c r="D311" i="3"/>
  <c r="M303" i="3"/>
  <c r="K309" i="3" s="1"/>
  <c r="D303" i="3"/>
  <c r="M295" i="3"/>
  <c r="K301" i="3" s="1"/>
  <c r="D295" i="3"/>
  <c r="L291" i="3"/>
  <c r="G291" i="3"/>
  <c r="N288" i="3"/>
  <c r="I288" i="3"/>
  <c r="E288" i="3"/>
  <c r="D288" i="3"/>
  <c r="B287" i="3"/>
  <c r="N286" i="3"/>
  <c r="E286" i="3"/>
  <c r="D286" i="3"/>
  <c r="Q188" i="3"/>
  <c r="Q187" i="3" s="1"/>
  <c r="Q186" i="3" s="1"/>
  <c r="Q185" i="3" s="1"/>
  <c r="Q184" i="3" s="1"/>
  <c r="Q183" i="3" s="1"/>
  <c r="Q182" i="3" s="1"/>
  <c r="Q181" i="3" s="1"/>
  <c r="D181" i="3"/>
  <c r="B173" i="3"/>
  <c r="E285" i="3"/>
  <c r="Q285" i="3" s="1"/>
  <c r="Q284" i="3" s="1"/>
  <c r="M278" i="3"/>
  <c r="K284" i="3" s="1"/>
  <c r="D278" i="3"/>
  <c r="D270" i="3"/>
  <c r="D262" i="3"/>
  <c r="D254" i="3"/>
  <c r="D246" i="3"/>
  <c r="D238" i="3"/>
  <c r="L234" i="3"/>
  <c r="L231" i="3"/>
  <c r="D231" i="3"/>
  <c r="L229" i="3"/>
  <c r="D229" i="3"/>
  <c r="D221" i="3"/>
  <c r="D213" i="3"/>
  <c r="D205" i="3"/>
  <c r="D197" i="3"/>
  <c r="D189" i="3"/>
  <c r="L177" i="3"/>
  <c r="N174" i="3"/>
  <c r="E174" i="3"/>
  <c r="N172" i="3"/>
  <c r="E172" i="3"/>
  <c r="S68" i="3"/>
  <c r="M254" i="3" s="1"/>
  <c r="K260" i="3" s="1"/>
  <c r="W67" i="3"/>
  <c r="W65" i="3"/>
  <c r="X61" i="3"/>
  <c r="W61" i="3"/>
  <c r="G60" i="3"/>
  <c r="B59" i="3"/>
  <c r="M116" i="3" s="1"/>
  <c r="E302" i="3" l="1"/>
  <c r="Q302" i="3" s="1"/>
  <c r="Q301" i="3" s="1"/>
  <c r="G302" i="3" s="1"/>
  <c r="B177" i="3"/>
  <c r="F177" i="3"/>
  <c r="G285" i="3"/>
  <c r="Q283" i="3"/>
  <c r="Q282" i="3" s="1"/>
  <c r="Q281" i="3" s="1"/>
  <c r="Q280" i="3" s="1"/>
  <c r="Q279" i="3" s="1"/>
  <c r="Q278" i="3" s="1"/>
  <c r="G231" i="3"/>
  <c r="W69" i="3"/>
  <c r="M246" i="3"/>
  <c r="K252" i="3" s="1"/>
  <c r="B229" i="3"/>
  <c r="D172" i="3"/>
  <c r="M221" i="3"/>
  <c r="K227" i="3" s="1"/>
  <c r="M197" i="3"/>
  <c r="K203" i="3" s="1"/>
  <c r="M262" i="3"/>
  <c r="K268" i="3" s="1"/>
  <c r="M238" i="3"/>
  <c r="K244" i="3" s="1"/>
  <c r="M181" i="3"/>
  <c r="K187" i="3" s="1"/>
  <c r="M270" i="3"/>
  <c r="K276" i="3" s="1"/>
  <c r="B231" i="3"/>
  <c r="D174" i="3"/>
  <c r="M189" i="3"/>
  <c r="K195" i="3" s="1"/>
  <c r="M205" i="3"/>
  <c r="K211" i="3" s="1"/>
  <c r="M213" i="3"/>
  <c r="K219" i="3" s="1"/>
  <c r="I174" i="3"/>
  <c r="M335" i="2"/>
  <c r="M327" i="2"/>
  <c r="M319" i="2"/>
  <c r="M311" i="2"/>
  <c r="M303" i="2"/>
  <c r="M295" i="2"/>
  <c r="M278" i="2"/>
  <c r="M270" i="2"/>
  <c r="M262" i="2"/>
  <c r="M254" i="2"/>
  <c r="M246" i="2"/>
  <c r="M238" i="2"/>
  <c r="M221" i="2"/>
  <c r="M213" i="2"/>
  <c r="M205" i="2"/>
  <c r="M197" i="2"/>
  <c r="M189" i="2"/>
  <c r="M181" i="2"/>
  <c r="E310" i="3" l="1"/>
  <c r="Q300" i="3"/>
  <c r="Q299" i="3" s="1"/>
  <c r="Q298" i="3" s="1"/>
  <c r="Q297" i="3" s="1"/>
  <c r="Q296" i="3" s="1"/>
  <c r="Q295" i="3" s="1"/>
  <c r="E318" i="3"/>
  <c r="Q310" i="3"/>
  <c r="Q309" i="3" s="1"/>
  <c r="F291" i="3"/>
  <c r="G234" i="3"/>
  <c r="G177" i="3"/>
  <c r="K187" i="2"/>
  <c r="K195" i="2"/>
  <c r="K203" i="2"/>
  <c r="K211" i="2"/>
  <c r="K219" i="2"/>
  <c r="K227" i="2"/>
  <c r="K244" i="2"/>
  <c r="K252" i="2"/>
  <c r="K260" i="2"/>
  <c r="K268" i="2"/>
  <c r="K276" i="2"/>
  <c r="K284" i="2"/>
  <c r="K301" i="2"/>
  <c r="K309" i="2"/>
  <c r="K317" i="2"/>
  <c r="K325" i="2"/>
  <c r="K341" i="2"/>
  <c r="K333" i="2"/>
  <c r="Q308" i="3" l="1"/>
  <c r="Q307" i="3" s="1"/>
  <c r="Q306" i="3" s="1"/>
  <c r="Q305" i="3" s="1"/>
  <c r="Q304" i="3" s="1"/>
  <c r="Q303" i="3" s="1"/>
  <c r="G310" i="3"/>
  <c r="A310" i="3"/>
  <c r="A290" i="3"/>
  <c r="B291" i="3"/>
  <c r="A305" i="3"/>
  <c r="A335" i="3"/>
  <c r="A325" i="3"/>
  <c r="A300" i="3"/>
  <c r="A295" i="3"/>
  <c r="A320" i="3"/>
  <c r="A330" i="3"/>
  <c r="A315" i="3"/>
  <c r="Q318" i="3"/>
  <c r="Q317" i="3" s="1"/>
  <c r="E326" i="3"/>
  <c r="M59" i="2"/>
  <c r="B116" i="2" s="1"/>
  <c r="M173" i="2" s="1"/>
  <c r="A164" i="2"/>
  <c r="A159" i="2"/>
  <c r="A154" i="2"/>
  <c r="A149" i="2"/>
  <c r="A144" i="2"/>
  <c r="A139" i="2"/>
  <c r="A134" i="2"/>
  <c r="A129" i="2"/>
  <c r="A124" i="2"/>
  <c r="E334" i="3" l="1"/>
  <c r="Q326" i="3"/>
  <c r="Q325" i="3" s="1"/>
  <c r="G318" i="3"/>
  <c r="Q316" i="3"/>
  <c r="Q315" i="3" s="1"/>
  <c r="Q314" i="3" s="1"/>
  <c r="Q313" i="3" s="1"/>
  <c r="Q312" i="3" s="1"/>
  <c r="Q311" i="3" s="1"/>
  <c r="W67" i="2"/>
  <c r="G326" i="3" l="1"/>
  <c r="Q324" i="3"/>
  <c r="Q323" i="3" s="1"/>
  <c r="Q322" i="3" s="1"/>
  <c r="Q321" i="3" s="1"/>
  <c r="Q320" i="3" s="1"/>
  <c r="Q319" i="3" s="1"/>
  <c r="E342" i="3"/>
  <c r="Q342" i="3" s="1"/>
  <c r="Q341" i="3" s="1"/>
  <c r="Q334" i="3"/>
  <c r="Q333" i="3" s="1"/>
  <c r="E196" i="3"/>
  <c r="Q196" i="3" s="1"/>
  <c r="Q195" i="3" s="1"/>
  <c r="Q194" i="3" s="1"/>
  <c r="Q193" i="3" s="1"/>
  <c r="Q192" i="3" s="1"/>
  <c r="Q191" i="3" s="1"/>
  <c r="Q190" i="3" s="1"/>
  <c r="Q189" i="3" s="1"/>
  <c r="Q188" i="2"/>
  <c r="Q187" i="2" s="1"/>
  <c r="G188" i="2" s="1"/>
  <c r="G334" i="3" l="1"/>
  <c r="Q332" i="3"/>
  <c r="Q331" i="3" s="1"/>
  <c r="Q330" i="3" s="1"/>
  <c r="Q329" i="3" s="1"/>
  <c r="Q328" i="3" s="1"/>
  <c r="Q327" i="3" s="1"/>
  <c r="G342" i="3"/>
  <c r="Q340" i="3"/>
  <c r="Q339" i="3" s="1"/>
  <c r="Q338" i="3" s="1"/>
  <c r="Q337" i="3" s="1"/>
  <c r="Q336" i="3" s="1"/>
  <c r="Q335" i="3" s="1"/>
  <c r="G188" i="3"/>
  <c r="D115" i="3"/>
  <c r="E204" i="3"/>
  <c r="Q204" i="3" s="1"/>
  <c r="Q203" i="3" s="1"/>
  <c r="Q202" i="3" s="1"/>
  <c r="Q201" i="3" s="1"/>
  <c r="Q200" i="3" s="1"/>
  <c r="Q199" i="3" s="1"/>
  <c r="Q198" i="3" s="1"/>
  <c r="Q197" i="3" s="1"/>
  <c r="Q186" i="2"/>
  <c r="Q185" i="2" s="1"/>
  <c r="Q184" i="2" s="1"/>
  <c r="Q183" i="2" s="1"/>
  <c r="Q182" i="2" s="1"/>
  <c r="Q181" i="2" s="1"/>
  <c r="G196" i="3" l="1"/>
  <c r="Q212" i="3"/>
  <c r="Q211" i="3" s="1"/>
  <c r="Q210" i="3" s="1"/>
  <c r="Q209" i="3" s="1"/>
  <c r="Q208" i="3" s="1"/>
  <c r="Q207" i="3" s="1"/>
  <c r="Q206" i="3" s="1"/>
  <c r="Q205" i="3" s="1"/>
  <c r="F177" i="2"/>
  <c r="X61" i="2"/>
  <c r="A206" i="3" l="1"/>
  <c r="A191" i="3"/>
  <c r="A196" i="3"/>
  <c r="A176" i="3"/>
  <c r="A211" i="3"/>
  <c r="A221" i="3"/>
  <c r="A201" i="3"/>
  <c r="A186" i="3"/>
  <c r="A181" i="3"/>
  <c r="A216" i="3"/>
  <c r="E220" i="3"/>
  <c r="Q220" i="3" s="1"/>
  <c r="Q219" i="3" s="1"/>
  <c r="Q218" i="3" s="1"/>
  <c r="Q217" i="3" s="1"/>
  <c r="Q216" i="3" s="1"/>
  <c r="Q215" i="3" s="1"/>
  <c r="Q214" i="3" s="1"/>
  <c r="Q213" i="3" s="1"/>
  <c r="G204" i="3"/>
  <c r="E342" i="2"/>
  <c r="Q342" i="2" s="1"/>
  <c r="Q341" i="2" s="1"/>
  <c r="D335" i="2"/>
  <c r="D327" i="2"/>
  <c r="D319" i="2"/>
  <c r="D311" i="2"/>
  <c r="D303" i="2"/>
  <c r="D295" i="2"/>
  <c r="L291" i="2"/>
  <c r="L288" i="2"/>
  <c r="D288" i="2"/>
  <c r="L286" i="2"/>
  <c r="D286" i="2"/>
  <c r="B286" i="2"/>
  <c r="L234" i="2"/>
  <c r="D229" i="2"/>
  <c r="B172" i="2"/>
  <c r="N231" i="2"/>
  <c r="E231" i="2"/>
  <c r="N229" i="2"/>
  <c r="E229" i="2"/>
  <c r="D278" i="2"/>
  <c r="D270" i="2"/>
  <c r="D262" i="2"/>
  <c r="D254" i="2"/>
  <c r="D246" i="2"/>
  <c r="D238" i="2"/>
  <c r="E228" i="3" l="1"/>
  <c r="Q228" i="3" s="1"/>
  <c r="Q227" i="3" s="1"/>
  <c r="Q226" i="3" s="1"/>
  <c r="Q225" i="3" s="1"/>
  <c r="Q224" i="3" s="1"/>
  <c r="Q223" i="3" s="1"/>
  <c r="Q222" i="3" s="1"/>
  <c r="Q221" i="3" s="1"/>
  <c r="G212" i="3"/>
  <c r="G342" i="2"/>
  <c r="Q340" i="2"/>
  <c r="Q339" i="2" s="1"/>
  <c r="Q338" i="2" s="1"/>
  <c r="Q337" i="2" s="1"/>
  <c r="Q336" i="2" s="1"/>
  <c r="Q335" i="2" s="1"/>
  <c r="D221" i="2"/>
  <c r="D213" i="2"/>
  <c r="D205" i="2"/>
  <c r="D197" i="2"/>
  <c r="E196" i="2"/>
  <c r="D189" i="2"/>
  <c r="D181" i="2"/>
  <c r="G220" i="3" l="1"/>
  <c r="E245" i="3"/>
  <c r="E204" i="2"/>
  <c r="Q196" i="2"/>
  <c r="Q195" i="2" s="1"/>
  <c r="S68" i="2"/>
  <c r="L177" i="2"/>
  <c r="D174" i="2"/>
  <c r="D172" i="2"/>
  <c r="W65" i="2"/>
  <c r="L174" i="2"/>
  <c r="L172" i="2"/>
  <c r="G228" i="3" l="1"/>
  <c r="E253" i="3"/>
  <c r="Q245" i="3"/>
  <c r="Q244" i="3" s="1"/>
  <c r="I231" i="2"/>
  <c r="G288" i="2"/>
  <c r="G174" i="2"/>
  <c r="G196" i="2"/>
  <c r="Q194" i="2"/>
  <c r="Q193" i="2" s="1"/>
  <c r="Q192" i="2" s="1"/>
  <c r="Q191" i="2" s="1"/>
  <c r="Q190" i="2" s="1"/>
  <c r="Q189" i="2" s="1"/>
  <c r="W69" i="2"/>
  <c r="G234" i="2" s="1"/>
  <c r="Q204" i="2"/>
  <c r="Q203" i="2" s="1"/>
  <c r="E212" i="2"/>
  <c r="G291" i="2"/>
  <c r="B174" i="2"/>
  <c r="B288" i="2"/>
  <c r="D231" i="2"/>
  <c r="G177" i="2"/>
  <c r="W61" i="2"/>
  <c r="G60" i="2" s="1"/>
  <c r="G245" i="3" l="1"/>
  <c r="Q243" i="3"/>
  <c r="Q242" i="3" s="1"/>
  <c r="Q241" i="3" s="1"/>
  <c r="Q240" i="3" s="1"/>
  <c r="Q239" i="3" s="1"/>
  <c r="Q238" i="3" s="1"/>
  <c r="E261" i="3"/>
  <c r="Q253" i="3"/>
  <c r="Q252" i="3" s="1"/>
  <c r="Q212" i="2"/>
  <c r="Q211" i="2" s="1"/>
  <c r="E220" i="2"/>
  <c r="O92" i="2"/>
  <c r="O72" i="2"/>
  <c r="A119" i="2"/>
  <c r="O107" i="2"/>
  <c r="O87" i="2"/>
  <c r="O67" i="2"/>
  <c r="O102" i="2"/>
  <c r="O82" i="2"/>
  <c r="O62" i="2"/>
  <c r="O97" i="2"/>
  <c r="O77" i="2"/>
  <c r="G204" i="2"/>
  <c r="Q202" i="2"/>
  <c r="Q201" i="2" s="1"/>
  <c r="Q200" i="2" s="1"/>
  <c r="Q199" i="2" s="1"/>
  <c r="Q198" i="2" s="1"/>
  <c r="Q197" i="2" s="1"/>
  <c r="B230" i="2"/>
  <c r="M287" i="2" s="1"/>
  <c r="G253" i="3" l="1"/>
  <c r="Q251" i="3"/>
  <c r="Q250" i="3" s="1"/>
  <c r="Q249" i="3" s="1"/>
  <c r="Q248" i="3" s="1"/>
  <c r="Q247" i="3" s="1"/>
  <c r="Q246" i="3" s="1"/>
  <c r="E269" i="3"/>
  <c r="Q261" i="3"/>
  <c r="Q260" i="3" s="1"/>
  <c r="F234" i="3"/>
  <c r="Q220" i="2"/>
  <c r="Q219" i="2" s="1"/>
  <c r="E228" i="2"/>
  <c r="D115" i="2"/>
  <c r="B177" i="2"/>
  <c r="O216" i="2"/>
  <c r="O191" i="2"/>
  <c r="O201" i="2"/>
  <c r="O186" i="2"/>
  <c r="O211" i="2"/>
  <c r="O221" i="2"/>
  <c r="O196" i="2"/>
  <c r="O206" i="2"/>
  <c r="O176" i="2"/>
  <c r="O181" i="2"/>
  <c r="G212" i="2"/>
  <c r="Q210" i="2"/>
  <c r="Q209" i="2" s="1"/>
  <c r="Q208" i="2" s="1"/>
  <c r="Q207" i="2" s="1"/>
  <c r="Q206" i="2" s="1"/>
  <c r="Q205" i="2" s="1"/>
  <c r="G261" i="3" l="1"/>
  <c r="Q259" i="3"/>
  <c r="Q258" i="3" s="1"/>
  <c r="Q257" i="3" s="1"/>
  <c r="Q256" i="3" s="1"/>
  <c r="Q255" i="3" s="1"/>
  <c r="Q254" i="3" s="1"/>
  <c r="O268" i="3"/>
  <c r="O238" i="3"/>
  <c r="O273" i="3"/>
  <c r="O258" i="3"/>
  <c r="O263" i="3"/>
  <c r="O253" i="3"/>
  <c r="B234" i="3"/>
  <c r="O248" i="3"/>
  <c r="O233" i="3"/>
  <c r="O243" i="3"/>
  <c r="O278" i="3"/>
  <c r="E277" i="3"/>
  <c r="Q277" i="3" s="1"/>
  <c r="Q276" i="3" s="1"/>
  <c r="Q269" i="3"/>
  <c r="Q268" i="3" s="1"/>
  <c r="Q228" i="2"/>
  <c r="Q227" i="2" s="1"/>
  <c r="E245" i="2"/>
  <c r="G220" i="2"/>
  <c r="Q218" i="2"/>
  <c r="Q217" i="2" s="1"/>
  <c r="Q216" i="2" s="1"/>
  <c r="Q215" i="2" s="1"/>
  <c r="Q214" i="2" s="1"/>
  <c r="Q213" i="2" s="1"/>
  <c r="G269" i="3" l="1"/>
  <c r="Q267" i="3"/>
  <c r="Q266" i="3" s="1"/>
  <c r="Q265" i="3" s="1"/>
  <c r="Q264" i="3" s="1"/>
  <c r="Q263" i="3" s="1"/>
  <c r="Q262" i="3" s="1"/>
  <c r="G277" i="3"/>
  <c r="Q275" i="3"/>
  <c r="Q274" i="3" s="1"/>
  <c r="Q273" i="3" s="1"/>
  <c r="Q272" i="3" s="1"/>
  <c r="Q271" i="3" s="1"/>
  <c r="Q270" i="3" s="1"/>
  <c r="E253" i="2"/>
  <c r="Q245" i="2"/>
  <c r="Q244" i="2" s="1"/>
  <c r="G228" i="2"/>
  <c r="Q226" i="2"/>
  <c r="Q225" i="2" s="1"/>
  <c r="Q224" i="2" s="1"/>
  <c r="Q223" i="2" s="1"/>
  <c r="Q222" i="2" s="1"/>
  <c r="Q221" i="2" s="1"/>
  <c r="G245" i="2" l="1"/>
  <c r="Q243" i="2"/>
  <c r="Q242" i="2" s="1"/>
  <c r="Q241" i="2" s="1"/>
  <c r="Q240" i="2" s="1"/>
  <c r="Q239" i="2" s="1"/>
  <c r="Q238" i="2" s="1"/>
  <c r="E261" i="2"/>
  <c r="Q253" i="2"/>
  <c r="Q252" i="2" s="1"/>
  <c r="E269" i="2" l="1"/>
  <c r="Q261" i="2"/>
  <c r="Q260" i="2" s="1"/>
  <c r="F234" i="2"/>
  <c r="G253" i="2"/>
  <c r="Q251" i="2"/>
  <c r="Q250" i="2" s="1"/>
  <c r="Q249" i="2" s="1"/>
  <c r="Q248" i="2" s="1"/>
  <c r="Q247" i="2" s="1"/>
  <c r="Q246" i="2" s="1"/>
  <c r="B234" i="2" l="1"/>
  <c r="A268" i="2"/>
  <c r="A278" i="2"/>
  <c r="A253" i="2"/>
  <c r="A248" i="2"/>
  <c r="A258" i="2"/>
  <c r="A233" i="2"/>
  <c r="A263" i="2"/>
  <c r="A238" i="2"/>
  <c r="A243" i="2"/>
  <c r="A273" i="2"/>
  <c r="G261" i="2"/>
  <c r="Q259" i="2"/>
  <c r="Q258" i="2" s="1"/>
  <c r="Q257" i="2" s="1"/>
  <c r="Q256" i="2" s="1"/>
  <c r="Q255" i="2" s="1"/>
  <c r="Q254" i="2" s="1"/>
  <c r="Q269" i="2"/>
  <c r="Q268" i="2" s="1"/>
  <c r="E277" i="2"/>
  <c r="Q277" i="2" l="1"/>
  <c r="Q276" i="2" s="1"/>
  <c r="E285" i="2"/>
  <c r="G269" i="2"/>
  <c r="Q267" i="2"/>
  <c r="Q266" i="2" s="1"/>
  <c r="Q265" i="2" s="1"/>
  <c r="Q264" i="2" s="1"/>
  <c r="Q263" i="2" s="1"/>
  <c r="Q262" i="2" s="1"/>
  <c r="Q285" i="2" l="1"/>
  <c r="Q284" i="2" s="1"/>
  <c r="E302" i="2"/>
  <c r="G277" i="2"/>
  <c r="Q275" i="2"/>
  <c r="Q274" i="2" s="1"/>
  <c r="Q273" i="2" s="1"/>
  <c r="Q272" i="2" s="1"/>
  <c r="Q271" i="2" s="1"/>
  <c r="Q270" i="2" s="1"/>
  <c r="E310" i="2" l="1"/>
  <c r="Q302" i="2"/>
  <c r="Q301" i="2" s="1"/>
  <c r="G285" i="2"/>
  <c r="Q283" i="2"/>
  <c r="Q282" i="2" s="1"/>
  <c r="Q281" i="2" s="1"/>
  <c r="Q280" i="2" s="1"/>
  <c r="Q279" i="2" s="1"/>
  <c r="Q278" i="2" s="1"/>
  <c r="G302" i="2" l="1"/>
  <c r="Q300" i="2"/>
  <c r="Q299" i="2" s="1"/>
  <c r="Q298" i="2" s="1"/>
  <c r="Q297" i="2" s="1"/>
  <c r="Q296" i="2" s="1"/>
  <c r="Q295" i="2" s="1"/>
  <c r="E318" i="2"/>
  <c r="Q310" i="2"/>
  <c r="Q309" i="2" s="1"/>
  <c r="Q318" i="2" l="1"/>
  <c r="Q317" i="2" s="1"/>
  <c r="E326" i="2"/>
  <c r="F291" i="2"/>
  <c r="G310" i="2"/>
  <c r="Q308" i="2"/>
  <c r="Q307" i="2" s="1"/>
  <c r="Q306" i="2" s="1"/>
  <c r="Q305" i="2" s="1"/>
  <c r="Q304" i="2" s="1"/>
  <c r="Q303" i="2" s="1"/>
  <c r="B291" i="2" l="1"/>
  <c r="O305" i="2"/>
  <c r="O330" i="2"/>
  <c r="O325" i="2"/>
  <c r="O295" i="2"/>
  <c r="O300" i="2"/>
  <c r="O290" i="2"/>
  <c r="O315" i="2"/>
  <c r="O320" i="2"/>
  <c r="O310" i="2"/>
  <c r="O335" i="2"/>
  <c r="Q326" i="2"/>
  <c r="Q325" i="2" s="1"/>
  <c r="E334" i="2"/>
  <c r="Q334" i="2" s="1"/>
  <c r="Q333" i="2" s="1"/>
  <c r="G318" i="2"/>
  <c r="Q316" i="2"/>
  <c r="Q315" i="2" s="1"/>
  <c r="Q314" i="2" s="1"/>
  <c r="Q313" i="2" s="1"/>
  <c r="Q312" i="2" s="1"/>
  <c r="Q311" i="2" s="1"/>
  <c r="G326" i="2" l="1"/>
  <c r="Q324" i="2"/>
  <c r="Q323" i="2" s="1"/>
  <c r="Q322" i="2" s="1"/>
  <c r="Q321" i="2" s="1"/>
  <c r="Q320" i="2" s="1"/>
  <c r="Q319" i="2" s="1"/>
  <c r="G334" i="2"/>
  <c r="Q332" i="2"/>
  <c r="Q331" i="2" s="1"/>
  <c r="Q330" i="2" s="1"/>
  <c r="Q329" i="2" s="1"/>
  <c r="Q328" i="2" s="1"/>
  <c r="Q327" i="2" s="1"/>
</calcChain>
</file>

<file path=xl/sharedStrings.xml><?xml version="1.0" encoding="utf-8"?>
<sst xmlns="http://schemas.openxmlformats.org/spreadsheetml/2006/main" count="178" uniqueCount="50">
  <si>
    <t>Page</t>
    <phoneticPr fontId="4"/>
  </si>
  <si>
    <t>km</t>
    <phoneticPr fontId="4"/>
  </si>
  <si>
    <t>km/h</t>
    <phoneticPr fontId="4"/>
  </si>
  <si>
    <t>mins</t>
    <phoneticPr fontId="4"/>
  </si>
  <si>
    <t>TIME ALLOWED</t>
    <phoneticPr fontId="4"/>
  </si>
  <si>
    <t>LEG</t>
    <phoneticPr fontId="4"/>
  </si>
  <si>
    <t>SECTION</t>
    <phoneticPr fontId="4"/>
  </si>
  <si>
    <t>DISTANCE</t>
    <phoneticPr fontId="4"/>
  </si>
  <si>
    <t>AVERAGE</t>
    <phoneticPr fontId="4"/>
  </si>
  <si>
    <t>TOTAL</t>
    <phoneticPr fontId="4"/>
  </si>
  <si>
    <t>PARTIAL</t>
    <phoneticPr fontId="4"/>
  </si>
  <si>
    <t>DIRECTION</t>
    <phoneticPr fontId="4"/>
  </si>
  <si>
    <t>INFORMATION</t>
    <phoneticPr fontId="4"/>
  </si>
  <si>
    <t>REGRESS</t>
    <phoneticPr fontId="4"/>
  </si>
  <si>
    <t>SS番号＝</t>
    <rPh sb="2" eb="4">
      <t>バンゴウ</t>
    </rPh>
    <phoneticPr fontId="4"/>
  </si>
  <si>
    <t>シート情報</t>
    <rPh sb="3" eb="5">
      <t>ジョウホウ</t>
    </rPh>
    <phoneticPr fontId="4"/>
  </si>
  <si>
    <t>Leg=</t>
    <phoneticPr fontId="4"/>
  </si>
  <si>
    <t>Section=</t>
    <phoneticPr fontId="4"/>
  </si>
  <si>
    <t>SS名=</t>
    <rPh sb="2" eb="3">
      <t>メイ</t>
    </rPh>
    <phoneticPr fontId="4"/>
  </si>
  <si>
    <t>TC名=</t>
    <rPh sb="2" eb="3">
      <t>メイ</t>
    </rPh>
    <phoneticPr fontId="4"/>
  </si>
  <si>
    <t>DISTANCE=</t>
    <phoneticPr fontId="4"/>
  </si>
  <si>
    <t>Time Allowed=</t>
    <phoneticPr fontId="4"/>
  </si>
  <si>
    <t>BOX No.SS</t>
    <phoneticPr fontId="4"/>
  </si>
  <si>
    <t>～</t>
    <phoneticPr fontId="4"/>
  </si>
  <si>
    <t>次SS Start迄</t>
    <rPh sb="0" eb="1">
      <t>ジ</t>
    </rPh>
    <rPh sb="9" eb="10">
      <t>マデ</t>
    </rPh>
    <phoneticPr fontId="4"/>
  </si>
  <si>
    <t>km</t>
    <phoneticPr fontId="4"/>
  </si>
  <si>
    <t>min</t>
    <phoneticPr fontId="4"/>
  </si>
  <si>
    <t>次TC番号=</t>
    <rPh sb="0" eb="1">
      <t>ツギ</t>
    </rPh>
    <rPh sb="3" eb="5">
      <t>バンゴウ</t>
    </rPh>
    <phoneticPr fontId="4"/>
  </si>
  <si>
    <t>次TC名=</t>
    <rPh sb="0" eb="1">
      <t>ツギ</t>
    </rPh>
    <rPh sb="3" eb="4">
      <t>メイ</t>
    </rPh>
    <phoneticPr fontId="4"/>
  </si>
  <si>
    <t>5A</t>
    <phoneticPr fontId="4"/>
  </si>
  <si>
    <t>SHINSAWA</t>
    <phoneticPr fontId="4"/>
  </si>
  <si>
    <t>NAKAYAMA</t>
    <phoneticPr fontId="4"/>
  </si>
  <si>
    <t>SHINSAWA 1</t>
    <phoneticPr fontId="4"/>
  </si>
  <si>
    <t>SS 距離</t>
    <rPh sb="3" eb="5">
      <t>キョリ</t>
    </rPh>
    <phoneticPr fontId="4"/>
  </si>
  <si>
    <t>※ 白い86が競技車の位置を示す。青いWRXはFIV位置を示す</t>
    <rPh sb="2" eb="3">
      <t>シロ</t>
    </rPh>
    <rPh sb="7" eb="9">
      <t>キョウギ</t>
    </rPh>
    <rPh sb="9" eb="10">
      <t>シャ</t>
    </rPh>
    <rPh sb="11" eb="13">
      <t>イチ</t>
    </rPh>
    <rPh sb="14" eb="15">
      <t>シメ</t>
    </rPh>
    <rPh sb="17" eb="18">
      <t>アオ</t>
    </rPh>
    <rPh sb="26" eb="28">
      <t>イチ</t>
    </rPh>
    <rPh sb="29" eb="30">
      <t>シメ</t>
    </rPh>
    <phoneticPr fontId="4"/>
  </si>
  <si>
    <t>TC</t>
    <phoneticPr fontId="4"/>
  </si>
  <si>
    <t>START</t>
    <phoneticPr fontId="4"/>
  </si>
  <si>
    <t>FINISH</t>
    <phoneticPr fontId="4"/>
  </si>
  <si>
    <t>STOP</t>
    <phoneticPr fontId="4"/>
  </si>
  <si>
    <t>36゜8'17.4"</t>
  </si>
  <si>
    <t>E：138゜18'32.5"</t>
  </si>
  <si>
    <t>N：36゜8'19.7"</t>
  </si>
  <si>
    <t>E：138゜18'35.1"</t>
  </si>
  <si>
    <t>N：36゜9'14.4"</t>
  </si>
  <si>
    <t>E：138゜19'20.7"</t>
  </si>
  <si>
    <t>N：36゜9'19.5"</t>
  </si>
  <si>
    <t>E：138゜19'16.6"</t>
  </si>
  <si>
    <t>←このページは、MAPを右ページにする調整用。不要な場合、印刷範囲を調整すること</t>
    <rPh sb="12" eb="13">
      <t>ミギ</t>
    </rPh>
    <rPh sb="19" eb="22">
      <t>チョウセイヨウ</t>
    </rPh>
    <rPh sb="23" eb="25">
      <t>フヨウ</t>
    </rPh>
    <rPh sb="26" eb="28">
      <t>バアイ</t>
    </rPh>
    <rPh sb="29" eb="31">
      <t>インサツ</t>
    </rPh>
    <rPh sb="31" eb="33">
      <t>ハンイ</t>
    </rPh>
    <rPh sb="34" eb="36">
      <t>チョウセイ</t>
    </rPh>
    <phoneticPr fontId="4"/>
  </si>
  <si>
    <t>画像は横400pixelにリサイズ</t>
    <rPh sb="0" eb="2">
      <t>ガゾウ</t>
    </rPh>
    <rPh sb="3" eb="4">
      <t>ヨコ</t>
    </rPh>
    <phoneticPr fontId="4"/>
  </si>
  <si>
    <t>緯度経度は、WGS84の度分秒(小数点以下1桁までがFIA基準)</t>
    <rPh sb="0" eb="4">
      <t>イドケイド</t>
    </rPh>
    <rPh sb="12" eb="13">
      <t>ド</t>
    </rPh>
    <rPh sb="13" eb="14">
      <t>フン</t>
    </rPh>
    <rPh sb="14" eb="15">
      <t>ビョウ</t>
    </rPh>
    <rPh sb="16" eb="21">
      <t>ショウスウテンイカ</t>
    </rPh>
    <rPh sb="22" eb="23">
      <t>ケタ</t>
    </rPh>
    <rPh sb="29" eb="31">
      <t>キジュン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</si>
</sst>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_ "/>
    <numFmt numFmtId="178" formatCode="#"/>
    <numFmt numFmtId="179" formatCode="0.000"/>
    <numFmt numFmtId="180" formatCode="0.00_ "/>
    <numFmt numFmtId="181" formatCode="0.000_ ;[Red]\-0.000\ "/>
  </numFmts>
  <fonts count="28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Impact"/>
      <family val="2"/>
    </font>
    <font>
      <sz val="22"/>
      <name val="Impact"/>
      <family val="2"/>
    </font>
    <font>
      <b/>
      <sz val="12"/>
      <color theme="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3" fillId="0" borderId="4" xfId="1" applyFont="1" applyBorder="1"/>
    <xf numFmtId="0" fontId="3" fillId="0" borderId="2" xfId="1" applyFont="1" applyBorder="1"/>
    <xf numFmtId="0" fontId="3" fillId="0" borderId="3" xfId="1" applyFont="1" applyBorder="1"/>
    <xf numFmtId="0" fontId="6" fillId="0" borderId="0" xfId="1" applyFont="1"/>
    <xf numFmtId="0" fontId="3" fillId="0" borderId="10" xfId="1" applyFont="1" applyBorder="1"/>
    <xf numFmtId="0" fontId="3" fillId="0" borderId="0" xfId="1" applyFont="1"/>
    <xf numFmtId="0" fontId="3" fillId="0" borderId="11" xfId="1" applyFont="1" applyBorder="1"/>
    <xf numFmtId="0" fontId="3" fillId="0" borderId="9" xfId="1" applyFont="1" applyBorder="1"/>
    <xf numFmtId="0" fontId="3" fillId="0" borderId="20" xfId="1" applyFont="1" applyBorder="1"/>
    <xf numFmtId="0" fontId="3" fillId="0" borderId="13" xfId="1" applyFont="1" applyBorder="1"/>
    <xf numFmtId="0" fontId="3" fillId="0" borderId="23" xfId="1" applyFont="1" applyBorder="1" applyAlignment="1">
      <alignment horizontal="right"/>
    </xf>
    <xf numFmtId="0" fontId="3" fillId="0" borderId="25" xfId="1" applyFont="1" applyBorder="1"/>
    <xf numFmtId="0" fontId="3" fillId="0" borderId="26" xfId="1" applyFont="1" applyBorder="1"/>
    <xf numFmtId="0" fontId="2" fillId="0" borderId="15" xfId="1" applyBorder="1"/>
    <xf numFmtId="0" fontId="3" fillId="0" borderId="19" xfId="1" applyFont="1" applyBorder="1" applyProtection="1">
      <protection locked="0"/>
    </xf>
    <xf numFmtId="0" fontId="3" fillId="0" borderId="15" xfId="1" applyFont="1" applyBorder="1" applyProtection="1">
      <protection locked="0"/>
    </xf>
    <xf numFmtId="0" fontId="3" fillId="0" borderId="27" xfId="1" applyFont="1" applyBorder="1" applyProtection="1">
      <protection locked="0"/>
    </xf>
    <xf numFmtId="0" fontId="11" fillId="0" borderId="15" xfId="1" applyFont="1" applyBorder="1" applyProtection="1">
      <protection locked="0"/>
    </xf>
    <xf numFmtId="0" fontId="11" fillId="0" borderId="0" xfId="1" applyFont="1" applyProtection="1">
      <protection locked="0"/>
    </xf>
    <xf numFmtId="0" fontId="3" fillId="0" borderId="10" xfId="1" applyFont="1" applyBorder="1" applyProtection="1">
      <protection locked="0"/>
    </xf>
    <xf numFmtId="0" fontId="3" fillId="0" borderId="0" xfId="1" applyFont="1" applyProtection="1">
      <protection locked="0"/>
    </xf>
    <xf numFmtId="0" fontId="3" fillId="0" borderId="28" xfId="1" applyFont="1" applyBorder="1" applyProtection="1">
      <protection locked="0"/>
    </xf>
    <xf numFmtId="0" fontId="6" fillId="0" borderId="0" xfId="1" applyFont="1" applyProtection="1">
      <protection locked="0"/>
    </xf>
    <xf numFmtId="0" fontId="3" fillId="0" borderId="11" xfId="1" applyFont="1" applyBorder="1" applyProtection="1">
      <protection locked="0"/>
    </xf>
    <xf numFmtId="0" fontId="3" fillId="0" borderId="29" xfId="1" applyFont="1" applyBorder="1" applyProtection="1">
      <protection locked="0"/>
    </xf>
    <xf numFmtId="0" fontId="6" fillId="0" borderId="8" xfId="1" applyFont="1" applyBorder="1" applyProtection="1">
      <protection locked="0"/>
    </xf>
    <xf numFmtId="0" fontId="3" fillId="0" borderId="8" xfId="1" applyFont="1" applyBorder="1" applyProtection="1"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0" fontId="2" fillId="0" borderId="0" xfId="1" applyAlignment="1" applyProtection="1">
      <alignment horizontal="center"/>
      <protection locked="0"/>
    </xf>
    <xf numFmtId="0" fontId="12" fillId="0" borderId="11" xfId="1" applyFont="1" applyBorder="1" applyAlignment="1" applyProtection="1">
      <alignment horizontal="center"/>
      <protection locked="0"/>
    </xf>
    <xf numFmtId="178" fontId="3" fillId="0" borderId="10" xfId="1" applyNumberFormat="1" applyFont="1" applyBorder="1" applyProtection="1">
      <protection locked="0"/>
    </xf>
    <xf numFmtId="0" fontId="3" fillId="0" borderId="23" xfId="1" applyFont="1" applyBorder="1" applyProtection="1">
      <protection locked="0"/>
    </xf>
    <xf numFmtId="0" fontId="3" fillId="0" borderId="25" xfId="1" applyFont="1" applyBorder="1" applyProtection="1">
      <protection locked="0"/>
    </xf>
    <xf numFmtId="0" fontId="6" fillId="0" borderId="25" xfId="1" applyFont="1" applyBorder="1" applyProtection="1">
      <protection locked="0"/>
    </xf>
    <xf numFmtId="0" fontId="3" fillId="0" borderId="34" xfId="1" applyFont="1" applyBorder="1" applyAlignment="1">
      <alignment horizontal="center"/>
    </xf>
    <xf numFmtId="0" fontId="5" fillId="0" borderId="2" xfId="1" applyFont="1" applyBorder="1" applyAlignment="1" applyProtection="1">
      <alignment horizontal="left"/>
      <protection locked="0"/>
    </xf>
    <xf numFmtId="0" fontId="3" fillId="0" borderId="2" xfId="1" applyFont="1" applyBorder="1" applyProtection="1"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180" fontId="18" fillId="0" borderId="21" xfId="1" applyNumberFormat="1" applyFont="1" applyBorder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3" fillId="0" borderId="13" xfId="1" applyFont="1" applyBorder="1" applyProtection="1"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177" fontId="9" fillId="0" borderId="0" xfId="1" applyNumberFormat="1" applyFont="1" applyProtection="1">
      <protection locked="0"/>
    </xf>
    <xf numFmtId="177" fontId="13" fillId="0" borderId="0" xfId="1" applyNumberFormat="1" applyFont="1" applyProtection="1">
      <protection locked="0"/>
    </xf>
    <xf numFmtId="0" fontId="10" fillId="0" borderId="0" xfId="1" applyFont="1" applyAlignment="1" applyProtection="1">
      <alignment horizontal="right"/>
      <protection locked="0"/>
    </xf>
    <xf numFmtId="0" fontId="3" fillId="0" borderId="0" xfId="1" applyFont="1" applyAlignment="1" applyProtection="1">
      <alignment horizontal="right"/>
      <protection locked="0"/>
    </xf>
    <xf numFmtId="0" fontId="3" fillId="0" borderId="21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/>
      <protection locked="0"/>
    </xf>
    <xf numFmtId="176" fontId="5" fillId="0" borderId="21" xfId="1" applyNumberFormat="1" applyFont="1" applyBorder="1" applyAlignment="1" applyProtection="1">
      <alignment horizontal="right" vertical="center"/>
      <protection locked="0"/>
    </xf>
    <xf numFmtId="176" fontId="5" fillId="0" borderId="0" xfId="1" applyNumberFormat="1" applyFont="1" applyAlignment="1" applyProtection="1">
      <alignment horizontal="right" vertical="center"/>
      <protection locked="0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13" xfId="1" applyNumberFormat="1" applyFont="1" applyBorder="1" applyAlignment="1" applyProtection="1">
      <alignment vertical="center"/>
      <protection locked="0"/>
    </xf>
    <xf numFmtId="0" fontId="19" fillId="0" borderId="0" xfId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20" fillId="0" borderId="0" xfId="1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6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center"/>
      <protection locked="0"/>
    </xf>
    <xf numFmtId="178" fontId="3" fillId="0" borderId="0" xfId="1" applyNumberFormat="1" applyFont="1" applyProtection="1">
      <protection locked="0"/>
    </xf>
    <xf numFmtId="176" fontId="5" fillId="0" borderId="22" xfId="1" applyNumberFormat="1" applyFont="1" applyBorder="1" applyAlignment="1" applyProtection="1">
      <alignment horizontal="right" vertical="center"/>
      <protection locked="0"/>
    </xf>
    <xf numFmtId="176" fontId="5" fillId="0" borderId="23" xfId="1" applyNumberFormat="1" applyFont="1" applyBorder="1" applyAlignment="1" applyProtection="1">
      <alignment horizontal="right" vertical="center"/>
      <protection locked="0"/>
    </xf>
    <xf numFmtId="0" fontId="6" fillId="0" borderId="23" xfId="1" applyFont="1" applyBorder="1" applyProtection="1">
      <protection locked="0"/>
    </xf>
    <xf numFmtId="0" fontId="3" fillId="0" borderId="23" xfId="1" applyFont="1" applyBorder="1" applyAlignment="1" applyProtection="1">
      <alignment horizontal="right"/>
      <protection locked="0"/>
    </xf>
    <xf numFmtId="176" fontId="5" fillId="0" borderId="23" xfId="1" applyNumberFormat="1" applyFont="1" applyBorder="1" applyAlignment="1" applyProtection="1">
      <alignment vertical="center"/>
      <protection locked="0"/>
    </xf>
    <xf numFmtId="176" fontId="5" fillId="0" borderId="26" xfId="1" applyNumberFormat="1" applyFont="1" applyBorder="1" applyAlignment="1" applyProtection="1">
      <alignment vertical="center"/>
      <protection locked="0"/>
    </xf>
    <xf numFmtId="0" fontId="2" fillId="0" borderId="0" xfId="1" applyProtection="1">
      <protection locked="0"/>
    </xf>
    <xf numFmtId="0" fontId="6" fillId="0" borderId="2" xfId="1" applyFont="1" applyBorder="1"/>
    <xf numFmtId="0" fontId="6" fillId="0" borderId="0" xfId="1" applyFont="1" applyAlignment="1">
      <alignment shrinkToFit="1"/>
    </xf>
    <xf numFmtId="0" fontId="3" fillId="0" borderId="0" xfId="1" applyFont="1" applyAlignment="1">
      <alignment shrinkToFit="1"/>
    </xf>
    <xf numFmtId="0" fontId="6" fillId="0" borderId="0" xfId="1" applyFont="1" applyAlignment="1">
      <alignment textRotation="90" shrinkToFit="1"/>
    </xf>
    <xf numFmtId="0" fontId="6" fillId="0" borderId="21" xfId="1" applyFont="1" applyBorder="1" applyAlignment="1">
      <alignment textRotation="90" shrinkToFit="1"/>
    </xf>
    <xf numFmtId="0" fontId="6" fillId="0" borderId="29" xfId="1" applyFont="1" applyBorder="1"/>
    <xf numFmtId="0" fontId="6" fillId="0" borderId="34" xfId="1" applyFont="1" applyBorder="1"/>
    <xf numFmtId="0" fontId="6" fillId="0" borderId="0" xfId="1" applyFont="1" applyAlignment="1">
      <alignment horizontal="center"/>
    </xf>
    <xf numFmtId="0" fontId="3" fillId="0" borderId="34" xfId="1" applyFont="1" applyBorder="1"/>
    <xf numFmtId="0" fontId="3" fillId="0" borderId="38" xfId="1" applyFont="1" applyBorder="1"/>
    <xf numFmtId="0" fontId="3" fillId="0" borderId="6" xfId="1" applyFont="1" applyBorder="1"/>
    <xf numFmtId="0" fontId="3" fillId="0" borderId="0" xfId="1" applyFont="1" applyAlignment="1">
      <alignment textRotation="90" shrinkToFit="1"/>
    </xf>
    <xf numFmtId="0" fontId="24" fillId="0" borderId="0" xfId="1" applyFont="1"/>
    <xf numFmtId="0" fontId="3" fillId="0" borderId="21" xfId="1" applyFont="1" applyBorder="1"/>
    <xf numFmtId="0" fontId="3" fillId="0" borderId="22" xfId="1" applyFont="1" applyBorder="1"/>
    <xf numFmtId="0" fontId="3" fillId="0" borderId="23" xfId="1" applyFont="1" applyBorder="1"/>
    <xf numFmtId="0" fontId="26" fillId="2" borderId="14" xfId="1" applyFont="1" applyFill="1" applyBorder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 shrinkToFit="1"/>
    </xf>
    <xf numFmtId="0" fontId="26" fillId="2" borderId="21" xfId="1" applyFont="1" applyFill="1" applyBorder="1" applyAlignment="1">
      <alignment horizontal="center" vertical="center"/>
    </xf>
    <xf numFmtId="177" fontId="9" fillId="0" borderId="0" xfId="1" applyNumberFormat="1" applyFont="1"/>
    <xf numFmtId="0" fontId="3" fillId="0" borderId="0" xfId="1" applyFont="1" applyAlignment="1">
      <alignment horizontal="right"/>
    </xf>
    <xf numFmtId="0" fontId="3" fillId="0" borderId="21" xfId="1" applyFont="1" applyBorder="1" applyAlignment="1">
      <alignment horizontal="center"/>
    </xf>
    <xf numFmtId="177" fontId="9" fillId="0" borderId="19" xfId="1" applyNumberFormat="1" applyFont="1" applyBorder="1"/>
    <xf numFmtId="0" fontId="3" fillId="0" borderId="15" xfId="1" applyFont="1" applyBorder="1"/>
    <xf numFmtId="0" fontId="3" fillId="0" borderId="15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3" xfId="1" applyFont="1" applyBorder="1" applyAlignment="1">
      <alignment horizontal="center" shrinkToFit="1"/>
    </xf>
    <xf numFmtId="0" fontId="3" fillId="0" borderId="1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shrinkToFit="1"/>
    </xf>
    <xf numFmtId="0" fontId="3" fillId="0" borderId="13" xfId="1" applyFont="1" applyBorder="1" applyAlignment="1">
      <alignment horizontal="center"/>
    </xf>
    <xf numFmtId="176" fontId="5" fillId="0" borderId="21" xfId="1" applyNumberFormat="1" applyFont="1" applyBorder="1" applyAlignment="1">
      <alignment horizontal="right" vertical="center" shrinkToFi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/>
    </xf>
    <xf numFmtId="176" fontId="5" fillId="0" borderId="13" xfId="1" applyNumberFormat="1" applyFont="1" applyBorder="1" applyAlignment="1">
      <alignment vertical="center" shrinkToFit="1"/>
    </xf>
    <xf numFmtId="176" fontId="5" fillId="0" borderId="10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horizontal="right" vertical="center" shrinkToFit="1"/>
    </xf>
    <xf numFmtId="176" fontId="5" fillId="0" borderId="11" xfId="1" applyNumberFormat="1" applyFont="1" applyBorder="1" applyAlignment="1">
      <alignment vertical="center" shrinkToFit="1"/>
    </xf>
    <xf numFmtId="179" fontId="15" fillId="0" borderId="0" xfId="1" applyNumberFormat="1" applyFont="1" applyAlignment="1" applyProtection="1">
      <alignment horizontal="right"/>
      <protection locked="0"/>
    </xf>
    <xf numFmtId="0" fontId="3" fillId="0" borderId="16" xfId="1" applyFont="1" applyBorder="1" applyProtection="1">
      <protection locked="0"/>
    </xf>
    <xf numFmtId="0" fontId="2" fillId="0" borderId="8" xfId="1" applyBorder="1" applyProtection="1">
      <protection locked="0"/>
    </xf>
    <xf numFmtId="176" fontId="5" fillId="0" borderId="9" xfId="1" applyNumberFormat="1" applyFont="1" applyBorder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5" fillId="0" borderId="22" xfId="1" applyNumberFormat="1" applyFont="1" applyBorder="1" applyAlignment="1">
      <alignment horizontal="right" vertical="center" shrinkToFit="1"/>
    </xf>
    <xf numFmtId="176" fontId="5" fillId="0" borderId="23" xfId="1" applyNumberFormat="1" applyFont="1" applyBorder="1" applyAlignment="1">
      <alignment horizontal="right" vertical="center" shrinkToFit="1"/>
    </xf>
    <xf numFmtId="179" fontId="15" fillId="0" borderId="23" xfId="1" applyNumberFormat="1" applyFont="1" applyBorder="1" applyAlignment="1" applyProtection="1">
      <alignment horizontal="right"/>
      <protection locked="0"/>
    </xf>
    <xf numFmtId="176" fontId="5" fillId="0" borderId="23" xfId="1" applyNumberFormat="1" applyFont="1" applyBorder="1" applyAlignment="1">
      <alignment vertical="center" shrinkToFit="1"/>
    </xf>
    <xf numFmtId="176" fontId="5" fillId="0" borderId="26" xfId="1" applyNumberFormat="1" applyFont="1" applyBorder="1" applyAlignment="1">
      <alignment vertical="center" shrinkToFit="1"/>
    </xf>
    <xf numFmtId="0" fontId="3" fillId="0" borderId="21" xfId="1" applyFont="1" applyBorder="1" applyAlignment="1">
      <alignment textRotation="90" shrinkToFit="1"/>
    </xf>
    <xf numFmtId="0" fontId="6" fillId="0" borderId="1" xfId="1" applyFont="1" applyBorder="1"/>
    <xf numFmtId="0" fontId="6" fillId="0" borderId="21" xfId="1" applyFont="1" applyBorder="1"/>
    <xf numFmtId="0" fontId="5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/>
      <protection locked="0"/>
    </xf>
    <xf numFmtId="179" fontId="7" fillId="0" borderId="11" xfId="1" applyNumberFormat="1" applyFont="1" applyBorder="1"/>
    <xf numFmtId="179" fontId="7" fillId="0" borderId="24" xfId="1" applyNumberFormat="1" applyFont="1" applyBorder="1"/>
    <xf numFmtId="0" fontId="3" fillId="0" borderId="1" xfId="1" applyFont="1" applyBorder="1"/>
    <xf numFmtId="0" fontId="3" fillId="0" borderId="7" xfId="1" applyFont="1" applyBorder="1"/>
    <xf numFmtId="0" fontId="3" fillId="0" borderId="8" xfId="1" applyFont="1" applyBorder="1"/>
    <xf numFmtId="0" fontId="5" fillId="0" borderId="21" xfId="1" applyFont="1" applyBorder="1" applyAlignment="1">
      <alignment horizontal="center" vertical="center" textRotation="90" shrinkToFit="1"/>
    </xf>
    <xf numFmtId="0" fontId="3" fillId="0" borderId="1" xfId="1" applyFont="1" applyBorder="1"/>
    <xf numFmtId="0" fontId="3" fillId="0" borderId="6" xfId="1" applyFont="1" applyBorder="1"/>
    <xf numFmtId="0" fontId="8" fillId="0" borderId="21" xfId="1" applyFont="1" applyBorder="1" applyAlignment="1">
      <alignment horizontal="center" shrinkToFit="1"/>
    </xf>
    <xf numFmtId="0" fontId="3" fillId="0" borderId="13" xfId="1" applyFont="1" applyBorder="1" applyAlignment="1">
      <alignment shrinkToFit="1"/>
    </xf>
    <xf numFmtId="0" fontId="3" fillId="0" borderId="21" xfId="1" applyFont="1" applyBorder="1" applyAlignment="1">
      <alignment shrinkToFit="1"/>
    </xf>
    <xf numFmtId="0" fontId="3" fillId="0" borderId="22" xfId="1" applyFont="1" applyBorder="1" applyAlignment="1">
      <alignment shrinkToFit="1"/>
    </xf>
    <xf numFmtId="0" fontId="3" fillId="0" borderId="26" xfId="1" applyFont="1" applyBorder="1" applyAlignment="1">
      <alignment shrinkToFit="1"/>
    </xf>
    <xf numFmtId="0" fontId="3" fillId="0" borderId="3" xfId="1" applyFont="1" applyBorder="1"/>
    <xf numFmtId="0" fontId="25" fillId="0" borderId="4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180" shrinkToFit="1"/>
    </xf>
    <xf numFmtId="0" fontId="8" fillId="0" borderId="19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176" fontId="5" fillId="0" borderId="16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0" xfId="1" applyNumberFormat="1" applyFont="1" applyAlignment="1">
      <alignment horizontal="right" vertical="center" shrinkToFit="1"/>
    </xf>
    <xf numFmtId="176" fontId="5" fillId="0" borderId="8" xfId="1" applyNumberFormat="1" applyFont="1" applyBorder="1" applyAlignment="1">
      <alignment horizontal="right" vertical="center" shrinkToFit="1"/>
    </xf>
    <xf numFmtId="0" fontId="21" fillId="0" borderId="13" xfId="1" applyFont="1" applyBorder="1" applyAlignment="1">
      <alignment horizontal="center" vertical="center" textRotation="180" shrinkToFit="1"/>
    </xf>
    <xf numFmtId="0" fontId="6" fillId="0" borderId="6" xfId="1" applyFont="1" applyBorder="1"/>
    <xf numFmtId="0" fontId="6" fillId="0" borderId="13" xfId="1" applyFont="1" applyBorder="1" applyAlignment="1">
      <alignment shrinkToFit="1"/>
    </xf>
    <xf numFmtId="0" fontId="6" fillId="0" borderId="21" xfId="1" applyFont="1" applyBorder="1" applyAlignment="1">
      <alignment shrinkToFit="1"/>
    </xf>
    <xf numFmtId="0" fontId="6" fillId="0" borderId="22" xfId="1" applyFont="1" applyBorder="1" applyAlignment="1">
      <alignment shrinkToFit="1"/>
    </xf>
    <xf numFmtId="0" fontId="6" fillId="0" borderId="26" xfId="1" applyFont="1" applyBorder="1" applyAlignment="1">
      <alignment shrinkToFit="1"/>
    </xf>
    <xf numFmtId="180" fontId="16" fillId="0" borderId="0" xfId="1" applyNumberFormat="1" applyFont="1" applyAlignment="1">
      <alignment horizontal="center"/>
    </xf>
    <xf numFmtId="0" fontId="17" fillId="0" borderId="0" xfId="1" applyFont="1" applyAlignment="1">
      <alignment horizontal="center"/>
    </xf>
    <xf numFmtId="176" fontId="5" fillId="0" borderId="14" xfId="1" applyNumberFormat="1" applyFont="1" applyBorder="1" applyAlignment="1">
      <alignment horizontal="right" vertical="center" shrinkToFit="1"/>
    </xf>
    <xf numFmtId="176" fontId="5" fillId="0" borderId="18" xfId="1" applyNumberFormat="1" applyFont="1" applyBorder="1" applyAlignment="1">
      <alignment horizontal="right" vertical="center" shrinkToFit="1"/>
    </xf>
    <xf numFmtId="176" fontId="5" fillId="0" borderId="21" xfId="1" applyNumberFormat="1" applyFont="1" applyBorder="1" applyAlignment="1">
      <alignment horizontal="right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22" xfId="1" applyNumberFormat="1" applyFont="1" applyBorder="1" applyAlignment="1">
      <alignment horizontal="right" vertical="center" shrinkToFit="1"/>
    </xf>
    <xf numFmtId="176" fontId="5" fillId="0" borderId="24" xfId="1" applyNumberFormat="1" applyFont="1" applyBorder="1" applyAlignment="1">
      <alignment horizontal="right" vertical="center" shrinkToFit="1"/>
    </xf>
    <xf numFmtId="176" fontId="5" fillId="0" borderId="27" xfId="1" applyNumberFormat="1" applyFont="1" applyBorder="1" applyAlignment="1">
      <alignment horizontal="right" vertical="center" shrinkToFit="1"/>
    </xf>
    <xf numFmtId="176" fontId="5" fillId="0" borderId="28" xfId="1" applyNumberFormat="1" applyFont="1" applyBorder="1" applyAlignment="1">
      <alignment horizontal="right" vertical="center" shrinkToFit="1"/>
    </xf>
    <xf numFmtId="176" fontId="5" fillId="0" borderId="31" xfId="1" applyNumberFormat="1" applyFont="1" applyBorder="1" applyAlignment="1">
      <alignment horizontal="right" vertical="center" shrinkToFit="1"/>
    </xf>
    <xf numFmtId="181" fontId="5" fillId="0" borderId="12" xfId="1" applyNumberFormat="1" applyFont="1" applyBorder="1" applyAlignment="1">
      <alignment vertical="center" shrinkToFit="1"/>
    </xf>
    <xf numFmtId="181" fontId="5" fillId="0" borderId="30" xfId="1" applyNumberFormat="1" applyFont="1" applyBorder="1" applyAlignment="1">
      <alignment vertical="center" shrinkToFit="1"/>
    </xf>
    <xf numFmtId="181" fontId="5" fillId="0" borderId="32" xfId="1" applyNumberFormat="1" applyFont="1" applyBorder="1" applyAlignment="1">
      <alignment vertical="center" shrinkToFit="1"/>
    </xf>
    <xf numFmtId="181" fontId="5" fillId="0" borderId="33" xfId="1" applyNumberFormat="1" applyFont="1" applyBorder="1" applyAlignment="1">
      <alignment vertical="center" shrinkToFit="1"/>
    </xf>
    <xf numFmtId="0" fontId="21" fillId="0" borderId="21" xfId="1" applyFont="1" applyBorder="1" applyAlignment="1">
      <alignment horizontal="center" vertical="center" textRotation="90" shrinkToFit="1"/>
    </xf>
    <xf numFmtId="179" fontId="15" fillId="0" borderId="0" xfId="1" applyNumberFormat="1" applyFont="1" applyAlignment="1">
      <alignment horizontal="right"/>
    </xf>
    <xf numFmtId="179" fontId="15" fillId="0" borderId="11" xfId="1" applyNumberFormat="1" applyFont="1" applyBorder="1" applyAlignment="1">
      <alignment horizontal="right"/>
    </xf>
    <xf numFmtId="179" fontId="15" fillId="0" borderId="23" xfId="1" applyNumberFormat="1" applyFont="1" applyBorder="1" applyAlignment="1">
      <alignment horizontal="right"/>
    </xf>
    <xf numFmtId="179" fontId="15" fillId="0" borderId="24" xfId="1" applyNumberFormat="1" applyFont="1" applyBorder="1" applyAlignment="1">
      <alignment horizontal="right"/>
    </xf>
    <xf numFmtId="176" fontId="5" fillId="0" borderId="7" xfId="1" applyNumberFormat="1" applyFont="1" applyBorder="1" applyAlignment="1">
      <alignment horizontal="right" vertical="center" shrinkToFit="1"/>
    </xf>
    <xf numFmtId="176" fontId="5" fillId="0" borderId="9" xfId="1" applyNumberFormat="1" applyFont="1" applyBorder="1" applyAlignment="1">
      <alignment horizontal="right" vertical="center" shrinkToFit="1"/>
    </xf>
    <xf numFmtId="176" fontId="5" fillId="0" borderId="29" xfId="1" applyNumberFormat="1" applyFont="1" applyBorder="1" applyAlignment="1">
      <alignment horizontal="right" vertical="center" shrinkToFit="1"/>
    </xf>
    <xf numFmtId="181" fontId="5" fillId="0" borderId="19" xfId="1" applyNumberFormat="1" applyFont="1" applyBorder="1" applyAlignment="1">
      <alignment vertical="center" shrinkToFit="1"/>
    </xf>
    <xf numFmtId="181" fontId="5" fillId="0" borderId="20" xfId="1" applyNumberFormat="1" applyFont="1" applyBorder="1" applyAlignment="1">
      <alignment vertical="center" shrinkToFit="1"/>
    </xf>
    <xf numFmtId="181" fontId="5" fillId="0" borderId="10" xfId="1" applyNumberFormat="1" applyFont="1" applyBorder="1" applyAlignment="1">
      <alignment vertical="center" shrinkToFit="1"/>
    </xf>
    <xf numFmtId="181" fontId="5" fillId="0" borderId="13" xfId="1" applyNumberFormat="1" applyFont="1" applyBorder="1" applyAlignment="1">
      <alignment vertical="center" shrinkToFit="1"/>
    </xf>
    <xf numFmtId="181" fontId="5" fillId="0" borderId="16" xfId="1" applyNumberFormat="1" applyFont="1" applyBorder="1" applyAlignment="1">
      <alignment vertical="center" shrinkToFit="1"/>
    </xf>
    <xf numFmtId="181" fontId="5" fillId="0" borderId="17" xfId="1" applyNumberFormat="1" applyFont="1" applyBorder="1" applyAlignment="1">
      <alignment vertical="center" shrinkToFit="1"/>
    </xf>
    <xf numFmtId="179" fontId="15" fillId="0" borderId="8" xfId="1" applyNumberFormat="1" applyFont="1" applyBorder="1" applyAlignment="1">
      <alignment horizontal="right"/>
    </xf>
    <xf numFmtId="179" fontId="15" fillId="0" borderId="9" xfId="1" applyNumberFormat="1" applyFont="1" applyBorder="1" applyAlignment="1">
      <alignment horizontal="right"/>
    </xf>
    <xf numFmtId="0" fontId="3" fillId="0" borderId="19" xfId="1" applyFont="1" applyBorder="1"/>
    <xf numFmtId="0" fontId="3" fillId="0" borderId="15" xfId="1" applyFont="1" applyBorder="1"/>
    <xf numFmtId="177" fontId="9" fillId="0" borderId="10" xfId="1" applyNumberFormat="1" applyFont="1" applyBorder="1"/>
    <xf numFmtId="177" fontId="9" fillId="0" borderId="0" xfId="1" applyNumberFormat="1" applyFont="1"/>
    <xf numFmtId="177" fontId="9" fillId="0" borderId="25" xfId="1" applyNumberFormat="1" applyFont="1" applyBorder="1"/>
    <xf numFmtId="177" fontId="9" fillId="0" borderId="23" xfId="1" applyNumberFormat="1" applyFont="1" applyBorder="1"/>
    <xf numFmtId="0" fontId="10" fillId="0" borderId="0" xfId="1" applyFont="1" applyAlignment="1">
      <alignment horizontal="right"/>
    </xf>
    <xf numFmtId="0" fontId="10" fillId="0" borderId="23" xfId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180" fontId="22" fillId="2" borderId="14" xfId="1" applyNumberFormat="1" applyFont="1" applyFill="1" applyBorder="1" applyAlignment="1">
      <alignment horizontal="center" vertical="center" shrinkToFit="1"/>
    </xf>
    <xf numFmtId="180" fontId="22" fillId="2" borderId="15" xfId="1" applyNumberFormat="1" applyFont="1" applyFill="1" applyBorder="1" applyAlignment="1">
      <alignment horizontal="center" vertical="center" shrinkToFit="1"/>
    </xf>
    <xf numFmtId="180" fontId="22" fillId="2" borderId="18" xfId="1" applyNumberFormat="1" applyFont="1" applyFill="1" applyBorder="1" applyAlignment="1">
      <alignment horizontal="center" vertical="center" shrinkToFit="1"/>
    </xf>
    <xf numFmtId="0" fontId="23" fillId="0" borderId="21" xfId="1" applyFont="1" applyBorder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0" fontId="23" fillId="0" borderId="22" xfId="1" applyFont="1" applyBorder="1" applyAlignment="1">
      <alignment horizontal="center" vertical="center" shrinkToFit="1"/>
    </xf>
    <xf numFmtId="0" fontId="23" fillId="0" borderId="23" xfId="1" applyFont="1" applyBorder="1" applyAlignment="1">
      <alignment horizontal="center" vertical="center" shrinkToFit="1"/>
    </xf>
    <xf numFmtId="0" fontId="23" fillId="0" borderId="11" xfId="1" applyFont="1" applyBorder="1" applyAlignment="1">
      <alignment horizontal="center" vertical="center" shrinkToFit="1"/>
    </xf>
    <xf numFmtId="0" fontId="23" fillId="0" borderId="24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shrinkToFit="1"/>
    </xf>
    <xf numFmtId="0" fontId="3" fillId="0" borderId="2" xfId="1" applyFont="1" applyBorder="1" applyAlignment="1">
      <alignment horizontal="center" shrinkToFit="1"/>
    </xf>
    <xf numFmtId="0" fontId="3" fillId="0" borderId="7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5" fillId="0" borderId="2" xfId="1" applyFont="1" applyBorder="1" applyAlignment="1">
      <alignment horizontal="left" shrinkToFit="1"/>
    </xf>
    <xf numFmtId="0" fontId="5" fillId="0" borderId="3" xfId="1" applyFont="1" applyBorder="1" applyAlignment="1">
      <alignment horizontal="left" shrinkToFit="1"/>
    </xf>
    <xf numFmtId="0" fontId="5" fillId="0" borderId="8" xfId="1" applyFont="1" applyBorder="1" applyAlignment="1">
      <alignment horizontal="left" shrinkToFit="1"/>
    </xf>
    <xf numFmtId="0" fontId="5" fillId="0" borderId="9" xfId="1" applyFont="1" applyBorder="1" applyAlignment="1">
      <alignment horizontal="left" shrinkToFit="1"/>
    </xf>
    <xf numFmtId="0" fontId="3" fillId="0" borderId="5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5" fillId="0" borderId="2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3" fillId="0" borderId="4" xfId="1" applyFont="1" applyBorder="1"/>
    <xf numFmtId="0" fontId="8" fillId="0" borderId="10" xfId="1" applyFont="1" applyBorder="1" applyAlignment="1">
      <alignment horizontal="center" shrinkToFit="1"/>
    </xf>
    <xf numFmtId="0" fontId="6" fillId="0" borderId="10" xfId="1" applyFont="1" applyBorder="1" applyAlignment="1">
      <alignment shrinkToFit="1"/>
    </xf>
    <xf numFmtId="0" fontId="6" fillId="0" borderId="16" xfId="1" applyFont="1" applyBorder="1" applyAlignment="1">
      <alignment shrinkToFit="1"/>
    </xf>
    <xf numFmtId="0" fontId="6" fillId="0" borderId="17" xfId="1" applyFont="1" applyBorder="1" applyAlignment="1">
      <alignment shrinkToFit="1"/>
    </xf>
    <xf numFmtId="0" fontId="3" fillId="0" borderId="14" xfId="1" applyFont="1" applyBorder="1" applyAlignment="1">
      <alignment horizontal="center" shrinkToFit="1"/>
    </xf>
    <xf numFmtId="0" fontId="3" fillId="0" borderId="15" xfId="1" applyFont="1" applyBorder="1" applyAlignment="1">
      <alignment horizontal="center" shrinkToFit="1"/>
    </xf>
    <xf numFmtId="0" fontId="5" fillId="0" borderId="0" xfId="1" applyFont="1" applyAlignment="1">
      <alignment horizontal="left" shrinkToFit="1"/>
    </xf>
    <xf numFmtId="0" fontId="5" fillId="0" borderId="11" xfId="1" applyFont="1" applyBorder="1" applyAlignment="1">
      <alignment horizontal="left" shrinkToFit="1"/>
    </xf>
    <xf numFmtId="176" fontId="9" fillId="0" borderId="10" xfId="1" applyNumberFormat="1" applyFont="1" applyBorder="1"/>
    <xf numFmtId="176" fontId="9" fillId="0" borderId="0" xfId="1" applyNumberFormat="1" applyFont="1"/>
    <xf numFmtId="176" fontId="9" fillId="0" borderId="16" xfId="1" applyNumberFormat="1" applyFont="1" applyBorder="1"/>
    <xf numFmtId="176" fontId="9" fillId="0" borderId="8" xfId="1" applyNumberFormat="1" applyFont="1" applyBorder="1"/>
    <xf numFmtId="0" fontId="5" fillId="0" borderId="1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6" fillId="0" borderId="2" xfId="1" applyFont="1" applyBorder="1"/>
    <xf numFmtId="0" fontId="6" fillId="0" borderId="0" xfId="1" applyFont="1" applyAlignment="1">
      <alignment shrinkToFit="1"/>
    </xf>
    <xf numFmtId="0" fontId="6" fillId="0" borderId="7" xfId="1" applyFont="1" applyBorder="1" applyAlignment="1">
      <alignment shrinkToFit="1"/>
    </xf>
    <xf numFmtId="0" fontId="6" fillId="0" borderId="8" xfId="1" applyFont="1" applyBorder="1" applyAlignment="1">
      <alignment shrinkToFit="1"/>
    </xf>
    <xf numFmtId="0" fontId="3" fillId="0" borderId="19" xfId="1" applyFont="1" applyBorder="1" applyAlignment="1">
      <alignment horizontal="center" shrinkToFit="1"/>
    </xf>
    <xf numFmtId="0" fontId="3" fillId="0" borderId="16" xfId="1" applyFont="1" applyBorder="1" applyAlignment="1">
      <alignment horizontal="center" shrinkToFit="1"/>
    </xf>
    <xf numFmtId="0" fontId="5" fillId="0" borderId="20" xfId="1" applyFont="1" applyBorder="1" applyAlignment="1">
      <alignment horizontal="center"/>
    </xf>
    <xf numFmtId="0" fontId="5" fillId="0" borderId="15" xfId="1" applyFont="1" applyBorder="1" applyAlignment="1">
      <alignment horizontal="left" shrinkToFit="1"/>
    </xf>
    <xf numFmtId="0" fontId="5" fillId="0" borderId="18" xfId="1" applyFont="1" applyBorder="1" applyAlignment="1">
      <alignment horizontal="left" shrinkToFit="1"/>
    </xf>
    <xf numFmtId="0" fontId="3" fillId="0" borderId="4" xfId="1" applyFont="1" applyBorder="1" applyAlignment="1">
      <alignment horizontal="center" shrinkToFit="1"/>
    </xf>
    <xf numFmtId="0" fontId="6" fillId="0" borderId="12" xfId="1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</cellXfs>
  <cellStyles count="5">
    <cellStyle name="パーセント 2" xfId="4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</cellStyles>
  <dxfs count="196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solid">
          <fgColor auto="1"/>
          <bgColor theme="0" tint="-0.1499679555650502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solid">
          <fgColor auto="1"/>
          <bgColor theme="0" tint="-0.1499679555650502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solid">
          <fgColor auto="1"/>
          <bgColor theme="0" tint="-0.14996795556505021"/>
        </patternFill>
      </fill>
    </dxf>
    <dxf>
      <fill>
        <patternFill patternType="gray0625">
          <fgColor theme="1"/>
        </patternFill>
      </fill>
    </dxf>
    <dxf>
      <fill>
        <patternFill patternType="gray0625">
          <fgColor theme="1"/>
        </patternFill>
      </fill>
    </dxf>
    <dxf>
      <fill>
        <patternFill patternType="gray0625">
          <fgColor theme="1"/>
        </patternFill>
      </fill>
    </dxf>
    <dxf>
      <fill>
        <patternFill patternType="gray0625">
          <fgColor theme="1"/>
        </patternFill>
      </fill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solid">
          <fgColor auto="1"/>
          <bgColor theme="0" tint="-0.1499679555650502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solid">
          <fgColor auto="1"/>
          <bgColor theme="0" tint="-0.1499679555650502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solid">
          <fgColor auto="1"/>
          <bgColor theme="0" tint="-0.14996795556505021"/>
        </patternFill>
      </fill>
    </dxf>
    <dxf>
      <fill>
        <patternFill patternType="gray0625">
          <fgColor theme="1"/>
        </patternFill>
      </fill>
    </dxf>
    <dxf>
      <fill>
        <patternFill patternType="gray0625">
          <fgColor theme="1"/>
        </patternFill>
      </fill>
    </dxf>
    <dxf>
      <fill>
        <patternFill patternType="gray0625">
          <fgColor theme="1"/>
        </patternFill>
      </fill>
    </dxf>
    <dxf>
      <fill>
        <patternFill patternType="gray0625">
          <fgColor theme="1"/>
        </patternFill>
      </fill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CC"/>
      <color rgb="FF3366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w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3.png"/><Relationship Id="rId7" Type="http://schemas.openxmlformats.org/officeDocument/2006/relationships/image" Target="../media/image7.w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306614</xdr:colOff>
      <xdr:row>108</xdr:row>
      <xdr:rowOff>94343</xdr:rowOff>
    </xdr:from>
    <xdr:ext cx="4416594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11400" y="19688629"/>
          <a:ext cx="441659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国土地理院の電子地形図（タイル）に走行ルートを追記して掲載</a:t>
          </a:r>
        </a:p>
      </xdr:txBody>
    </xdr:sp>
    <xdr:clientData/>
  </xdr:oneCellAnchor>
  <xdr:twoCellAnchor>
    <xdr:from>
      <xdr:col>3</xdr:col>
      <xdr:colOff>114300</xdr:colOff>
      <xdr:row>67</xdr:row>
      <xdr:rowOff>76200</xdr:rowOff>
    </xdr:from>
    <xdr:to>
      <xdr:col>4</xdr:col>
      <xdr:colOff>50800</xdr:colOff>
      <xdr:row>77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146175" y="11776075"/>
          <a:ext cx="650875" cy="1670050"/>
          <a:chOff x="965200" y="22948900"/>
          <a:chExt cx="647700" cy="1701800"/>
        </a:xfrm>
      </xdr:grpSpPr>
      <xdr:sp macro="" textlink="">
        <xdr:nvSpPr>
          <xdr:cNvPr id="4" name="フリーフォーム: 図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219200" y="22948900"/>
            <a:ext cx="114300" cy="1701800"/>
          </a:xfrm>
          <a:custGeom>
            <a:avLst/>
            <a:gdLst>
              <a:gd name="connsiteX0" fmla="*/ 88900 w 114300"/>
              <a:gd name="connsiteY0" fmla="*/ 1701800 h 1701800"/>
              <a:gd name="connsiteX1" fmla="*/ 101600 w 114300"/>
              <a:gd name="connsiteY1" fmla="*/ 0 h 1701800"/>
              <a:gd name="connsiteX2" fmla="*/ 0 w 114300"/>
              <a:gd name="connsiteY2" fmla="*/ 317500 h 1701800"/>
              <a:gd name="connsiteX3" fmla="*/ 114300 w 114300"/>
              <a:gd name="connsiteY3" fmla="*/ 330200 h 1701800"/>
              <a:gd name="connsiteX4" fmla="*/ 114300 w 114300"/>
              <a:gd name="connsiteY4" fmla="*/ 330200 h 1701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300" h="1701800">
                <a:moveTo>
                  <a:pt x="88900" y="1701800"/>
                </a:moveTo>
                <a:cubicBezTo>
                  <a:pt x="93133" y="1134533"/>
                  <a:pt x="97367" y="567267"/>
                  <a:pt x="101600" y="0"/>
                </a:cubicBezTo>
                <a:lnTo>
                  <a:pt x="0" y="317500"/>
                </a:lnTo>
                <a:lnTo>
                  <a:pt x="114300" y="330200"/>
                </a:lnTo>
                <a:lnTo>
                  <a:pt x="114300" y="330200"/>
                </a:lnTo>
              </a:path>
            </a:pathLst>
          </a:custGeom>
          <a:noFill/>
          <a:ln w="476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965200" y="23888700"/>
            <a:ext cx="647700" cy="0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17</xdr:col>
      <xdr:colOff>49481</xdr:colOff>
      <xdr:row>72</xdr:row>
      <xdr:rowOff>164939</xdr:rowOff>
    </xdr:from>
    <xdr:ext cx="5801396" cy="5157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458695" y="13227796"/>
          <a:ext cx="5801396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SS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全体図は見開き右側のページ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奇数ページ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にする事</a:t>
          </a:r>
        </a:p>
      </xdr:txBody>
    </xdr:sp>
    <xdr:clientData/>
  </xdr:oneCellAnchor>
  <xdr:oneCellAnchor>
    <xdr:from>
      <xdr:col>17</xdr:col>
      <xdr:colOff>12205</xdr:colOff>
      <xdr:row>182</xdr:row>
      <xdr:rowOff>28704</xdr:rowOff>
    </xdr:from>
    <xdr:ext cx="4955139" cy="51578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06361" y="12077210"/>
          <a:ext cx="4955139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TOTAL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距離を入れると他は計算される</a:t>
          </a:r>
        </a:p>
      </xdr:txBody>
    </xdr:sp>
    <xdr:clientData/>
  </xdr:oneCellAnchor>
  <xdr:oneCellAnchor>
    <xdr:from>
      <xdr:col>16</xdr:col>
      <xdr:colOff>80818</xdr:colOff>
      <xdr:row>222</xdr:row>
      <xdr:rowOff>166424</xdr:rowOff>
    </xdr:from>
    <xdr:ext cx="8304838" cy="51578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92918" y="19546624"/>
          <a:ext cx="8304838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次頁の最初の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の区間距離が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0.2km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以下の場合ページの端に入れる　　　　</a:t>
          </a:r>
        </a:p>
      </xdr:txBody>
    </xdr:sp>
    <xdr:clientData/>
  </xdr:oneCellAnchor>
  <xdr:twoCellAnchor>
    <xdr:from>
      <xdr:col>26</xdr:col>
      <xdr:colOff>480745</xdr:colOff>
      <xdr:row>223</xdr:row>
      <xdr:rowOff>157108</xdr:rowOff>
    </xdr:from>
    <xdr:to>
      <xdr:col>27</xdr:col>
      <xdr:colOff>105465</xdr:colOff>
      <xdr:row>225</xdr:row>
      <xdr:rowOff>60208</xdr:rowOff>
    </xdr:to>
    <xdr:sp macro="" textlink="">
      <xdr:nvSpPr>
        <xdr:cNvPr id="8" name="フリーフォーム: 図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/>
        </xdr:cNvSpPr>
      </xdr:nvSpPr>
      <xdr:spPr>
        <a:xfrm>
          <a:off x="15403245" y="19597179"/>
          <a:ext cx="250649" cy="265958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243073</xdr:colOff>
      <xdr:row>223</xdr:row>
      <xdr:rowOff>164365</xdr:rowOff>
    </xdr:from>
    <xdr:to>
      <xdr:col>27</xdr:col>
      <xdr:colOff>493722</xdr:colOff>
      <xdr:row>225</xdr:row>
      <xdr:rowOff>67465</xdr:rowOff>
    </xdr:to>
    <xdr:sp macro="" textlink="">
      <xdr:nvSpPr>
        <xdr:cNvPr id="10" name="フリーフォーム: 図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/>
        </xdr:cNvSpPr>
      </xdr:nvSpPr>
      <xdr:spPr>
        <a:xfrm flipH="1">
          <a:off x="15791502" y="19604436"/>
          <a:ext cx="250649" cy="265958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12205</xdr:colOff>
      <xdr:row>239</xdr:row>
      <xdr:rowOff>28704</xdr:rowOff>
    </xdr:from>
    <xdr:ext cx="4955139" cy="51578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559305" y="12296904"/>
          <a:ext cx="4955139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TOTAL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距離を入れると他は計算される</a:t>
          </a:r>
        </a:p>
      </xdr:txBody>
    </xdr:sp>
    <xdr:clientData/>
  </xdr:oneCellAnchor>
  <xdr:oneCellAnchor>
    <xdr:from>
      <xdr:col>16</xdr:col>
      <xdr:colOff>80818</xdr:colOff>
      <xdr:row>279</xdr:row>
      <xdr:rowOff>166424</xdr:rowOff>
    </xdr:from>
    <xdr:ext cx="8304838" cy="51578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992918" y="19546624"/>
          <a:ext cx="8304838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次頁の最初の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の区間距離が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0.2km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以下の場合ページの端に入れる　　　　</a:t>
          </a:r>
        </a:p>
      </xdr:txBody>
    </xdr:sp>
    <xdr:clientData/>
  </xdr:oneCellAnchor>
  <xdr:twoCellAnchor>
    <xdr:from>
      <xdr:col>26</xdr:col>
      <xdr:colOff>480745</xdr:colOff>
      <xdr:row>280</xdr:row>
      <xdr:rowOff>157108</xdr:rowOff>
    </xdr:from>
    <xdr:to>
      <xdr:col>27</xdr:col>
      <xdr:colOff>105465</xdr:colOff>
      <xdr:row>282</xdr:row>
      <xdr:rowOff>60208</xdr:rowOff>
    </xdr:to>
    <xdr:sp macro="" textlink="">
      <xdr:nvSpPr>
        <xdr:cNvPr id="13" name="フリーフォーム: 図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>
        <a:xfrm>
          <a:off x="15479445" y="19715108"/>
          <a:ext cx="259720" cy="25870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243073</xdr:colOff>
      <xdr:row>280</xdr:row>
      <xdr:rowOff>164365</xdr:rowOff>
    </xdr:from>
    <xdr:to>
      <xdr:col>27</xdr:col>
      <xdr:colOff>493722</xdr:colOff>
      <xdr:row>282</xdr:row>
      <xdr:rowOff>67465</xdr:rowOff>
    </xdr:to>
    <xdr:sp macro="" textlink="">
      <xdr:nvSpPr>
        <xdr:cNvPr id="14" name="フリーフォーム: 図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/>
        </xdr:cNvSpPr>
      </xdr:nvSpPr>
      <xdr:spPr>
        <a:xfrm flipH="1">
          <a:off x="15876773" y="19722365"/>
          <a:ext cx="250649" cy="25870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12205</xdr:colOff>
      <xdr:row>296</xdr:row>
      <xdr:rowOff>28704</xdr:rowOff>
    </xdr:from>
    <xdr:ext cx="4955139" cy="515782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489455" y="12077829"/>
          <a:ext cx="4955139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TOTAL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距離を入れると他は計算される</a:t>
          </a:r>
        </a:p>
      </xdr:txBody>
    </xdr:sp>
    <xdr:clientData/>
  </xdr:oneCellAnchor>
  <xdr:oneCellAnchor>
    <xdr:from>
      <xdr:col>16</xdr:col>
      <xdr:colOff>80818</xdr:colOff>
      <xdr:row>336</xdr:row>
      <xdr:rowOff>166424</xdr:rowOff>
    </xdr:from>
    <xdr:ext cx="8304838" cy="51578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31006" y="19200549"/>
          <a:ext cx="8304838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次頁の最初の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の区間距離が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0.2km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以下の場合ページの端に入れる　　　　</a:t>
          </a:r>
        </a:p>
      </xdr:txBody>
    </xdr:sp>
    <xdr:clientData/>
  </xdr:oneCellAnchor>
  <xdr:twoCellAnchor>
    <xdr:from>
      <xdr:col>26</xdr:col>
      <xdr:colOff>480745</xdr:colOff>
      <xdr:row>337</xdr:row>
      <xdr:rowOff>157108</xdr:rowOff>
    </xdr:from>
    <xdr:to>
      <xdr:col>27</xdr:col>
      <xdr:colOff>105465</xdr:colOff>
      <xdr:row>339</xdr:row>
      <xdr:rowOff>60208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>
          <a:off x="15363558" y="19365858"/>
          <a:ext cx="251782" cy="25235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243073</xdr:colOff>
      <xdr:row>337</xdr:row>
      <xdr:rowOff>164365</xdr:rowOff>
    </xdr:from>
    <xdr:to>
      <xdr:col>27</xdr:col>
      <xdr:colOff>493722</xdr:colOff>
      <xdr:row>339</xdr:row>
      <xdr:rowOff>67465</xdr:rowOff>
    </xdr:to>
    <xdr:sp macro="" textlink="">
      <xdr:nvSpPr>
        <xdr:cNvPr id="18" name="フリーフォーム: 図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flipH="1">
          <a:off x="15752948" y="19373115"/>
          <a:ext cx="250649" cy="25235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563562</xdr:colOff>
      <xdr:row>176</xdr:row>
      <xdr:rowOff>111125</xdr:rowOff>
    </xdr:from>
    <xdr:ext cx="368627" cy="292452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63812" y="21447125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8</xdr:col>
      <xdr:colOff>62656</xdr:colOff>
      <xdr:row>180</xdr:row>
      <xdr:rowOff>45357</xdr:rowOff>
    </xdr:from>
    <xdr:to>
      <xdr:col>8</xdr:col>
      <xdr:colOff>494656</xdr:colOff>
      <xdr:row>182</xdr:row>
      <xdr:rowOff>114500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2442" y="32702500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8</xdr:col>
      <xdr:colOff>43655</xdr:colOff>
      <xdr:row>188</xdr:row>
      <xdr:rowOff>54429</xdr:rowOff>
    </xdr:from>
    <xdr:to>
      <xdr:col>8</xdr:col>
      <xdr:colOff>475655</xdr:colOff>
      <xdr:row>190</xdr:row>
      <xdr:rowOff>123571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3441" y="34163000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117070</xdr:colOff>
      <xdr:row>212</xdr:row>
      <xdr:rowOff>63499</xdr:rowOff>
    </xdr:from>
    <xdr:to>
      <xdr:col>8</xdr:col>
      <xdr:colOff>531801</xdr:colOff>
      <xdr:row>214</xdr:row>
      <xdr:rowOff>132642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8927" y="38526356"/>
          <a:ext cx="532660" cy="432000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</xdr:colOff>
      <xdr:row>220</xdr:row>
      <xdr:rowOff>54428</xdr:rowOff>
    </xdr:from>
    <xdr:to>
      <xdr:col>8</xdr:col>
      <xdr:colOff>496339</xdr:colOff>
      <xdr:row>222</xdr:row>
      <xdr:rowOff>123571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40449898-E3CB-4C0F-9ED0-FFBEDD2D0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73286" y="39968714"/>
          <a:ext cx="432839" cy="432000"/>
        </a:xfrm>
        <a:prstGeom prst="rect">
          <a:avLst/>
        </a:prstGeom>
      </xdr:spPr>
    </xdr:pic>
    <xdr:clientData/>
  </xdr:twoCellAnchor>
  <xdr:oneCellAnchor>
    <xdr:from>
      <xdr:col>5</xdr:col>
      <xdr:colOff>563562</xdr:colOff>
      <xdr:row>233</xdr:row>
      <xdr:rowOff>111125</xdr:rowOff>
    </xdr:from>
    <xdr:ext cx="368627" cy="292452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FD899E0-7C46-4064-B176-9F3FFB794427}"/>
            </a:ext>
          </a:extLst>
        </xdr:cNvPr>
        <xdr:cNvSpPr txBox="1"/>
      </xdr:nvSpPr>
      <xdr:spPr>
        <a:xfrm>
          <a:off x="2568348" y="32042554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563562</xdr:colOff>
      <xdr:row>233</xdr:row>
      <xdr:rowOff>111125</xdr:rowOff>
    </xdr:from>
    <xdr:ext cx="368627" cy="292452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E8ECFC0-9282-41B7-BF49-051976B89187}"/>
            </a:ext>
          </a:extLst>
        </xdr:cNvPr>
        <xdr:cNvSpPr txBox="1"/>
      </xdr:nvSpPr>
      <xdr:spPr>
        <a:xfrm>
          <a:off x="2568348" y="32042554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563562</xdr:colOff>
      <xdr:row>290</xdr:row>
      <xdr:rowOff>111125</xdr:rowOff>
    </xdr:from>
    <xdr:ext cx="368627" cy="292452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59B938E-1DA5-4E59-9FC5-12FFC6DF9558}"/>
            </a:ext>
          </a:extLst>
        </xdr:cNvPr>
        <xdr:cNvSpPr txBox="1"/>
      </xdr:nvSpPr>
      <xdr:spPr>
        <a:xfrm>
          <a:off x="2568348" y="42383982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563562</xdr:colOff>
      <xdr:row>290</xdr:row>
      <xdr:rowOff>111125</xdr:rowOff>
    </xdr:from>
    <xdr:ext cx="368627" cy="29245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C6913136-1E9F-43DD-B204-2AC8AD0A9F71}"/>
            </a:ext>
          </a:extLst>
        </xdr:cNvPr>
        <xdr:cNvSpPr txBox="1"/>
      </xdr:nvSpPr>
      <xdr:spPr>
        <a:xfrm>
          <a:off x="2568348" y="42383982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3</xdr:col>
      <xdr:colOff>0</xdr:colOff>
      <xdr:row>101</xdr:row>
      <xdr:rowOff>135885</xdr:rowOff>
    </xdr:from>
    <xdr:to>
      <xdr:col>3</xdr:col>
      <xdr:colOff>432839</xdr:colOff>
      <xdr:row>104</xdr:row>
      <xdr:rowOff>23600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39244981-DC0F-42E8-88A8-0E88C3858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3214" y="18460171"/>
          <a:ext cx="432839" cy="43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191731</xdr:colOff>
      <xdr:row>95</xdr:row>
      <xdr:rowOff>72571</xdr:rowOff>
    </xdr:from>
    <xdr:to>
      <xdr:col>6</xdr:col>
      <xdr:colOff>623731</xdr:colOff>
      <xdr:row>97</xdr:row>
      <xdr:rowOff>141714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DD0BE04C-C12D-459F-8036-C89B89BAC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1088" y="17308285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5</xdr:col>
      <xdr:colOff>34564</xdr:colOff>
      <xdr:row>103</xdr:row>
      <xdr:rowOff>97520</xdr:rowOff>
    </xdr:from>
    <xdr:to>
      <xdr:col>5</xdr:col>
      <xdr:colOff>466564</xdr:colOff>
      <xdr:row>105</xdr:row>
      <xdr:rowOff>166663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A5693D27-B0DC-49B3-A21E-858E586E2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9350" y="18784663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287420</xdr:colOff>
      <xdr:row>108</xdr:row>
      <xdr:rowOff>55425</xdr:rowOff>
    </xdr:from>
    <xdr:to>
      <xdr:col>5</xdr:col>
      <xdr:colOff>820080</xdr:colOff>
      <xdr:row>110</xdr:row>
      <xdr:rowOff>124568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E3440657-596B-4905-890E-7EC912B81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92206" y="19649711"/>
          <a:ext cx="532660" cy="432000"/>
        </a:xfrm>
        <a:prstGeom prst="rect">
          <a:avLst/>
        </a:prstGeom>
      </xdr:spPr>
    </xdr:pic>
    <xdr:clientData/>
  </xdr:twoCellAnchor>
  <xdr:twoCellAnchor editAs="oneCell">
    <xdr:from>
      <xdr:col>8</xdr:col>
      <xdr:colOff>76549</xdr:colOff>
      <xdr:row>104</xdr:row>
      <xdr:rowOff>72571</xdr:rowOff>
    </xdr:from>
    <xdr:to>
      <xdr:col>8</xdr:col>
      <xdr:colOff>573106</xdr:colOff>
      <xdr:row>106</xdr:row>
      <xdr:rowOff>113734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C0576045-21E1-4C06-A7D4-EE085CF23CFD}"/>
            </a:ext>
          </a:extLst>
        </xdr:cNvPr>
        <xdr:cNvGrpSpPr/>
      </xdr:nvGrpSpPr>
      <xdr:grpSpPr>
        <a:xfrm>
          <a:off x="3981799" y="18233571"/>
          <a:ext cx="496557" cy="390413"/>
          <a:chOff x="5168357" y="123358964"/>
          <a:chExt cx="497861" cy="419289"/>
        </a:xfrm>
        <a:solidFill>
          <a:srgbClr val="0000CC"/>
        </a:solidFill>
      </xdr:grpSpPr>
      <xdr:sp macro="" textlink="">
        <xdr:nvSpPr>
          <xdr:cNvPr id="52" name="AutoShape 16496">
            <a:extLst>
              <a:ext uri="{FF2B5EF4-FFF2-40B4-BE49-F238E27FC236}">
                <a16:creationId xmlns:a16="http://schemas.microsoft.com/office/drawing/2014/main" id="{204CDEB8-F86A-4A4E-8001-5C929B5A9294}"/>
              </a:ext>
            </a:extLst>
          </xdr:cNvPr>
          <xdr:cNvSpPr>
            <a:spLocks noChangeArrowheads="1"/>
          </xdr:cNvSpPr>
        </xdr:nvSpPr>
        <xdr:spPr bwMode="auto">
          <a:xfrm>
            <a:off x="5168357" y="123358964"/>
            <a:ext cx="497861" cy="419289"/>
          </a:xfrm>
          <a:prstGeom prst="flowChartPreparation">
            <a:avLst/>
          </a:prstGeom>
          <a:grpFill/>
          <a:ln w="31750" cmpd="dbl">
            <a:solidFill>
              <a:schemeClr val="bg1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53" name="Text Box 16497">
            <a:extLst>
              <a:ext uri="{FF2B5EF4-FFF2-40B4-BE49-F238E27FC236}">
                <a16:creationId xmlns:a16="http://schemas.microsoft.com/office/drawing/2014/main" id="{97654746-CAA3-493E-8987-E0DFB8DEEA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85801" y="123514486"/>
            <a:ext cx="267931" cy="8903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en-US" altLang="ja-JP" sz="1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482</a:t>
            </a:r>
            <a:endPara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4" name="Text Box 16497">
            <a:extLst>
              <a:ext uri="{FF2B5EF4-FFF2-40B4-BE49-F238E27FC236}">
                <a16:creationId xmlns:a16="http://schemas.microsoft.com/office/drawing/2014/main" id="{227EBC40-F002-487D-9BC4-4270E49FC7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88967" y="123381693"/>
            <a:ext cx="267931" cy="8903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7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県道</a:t>
            </a:r>
          </a:p>
        </xdr:txBody>
      </xdr:sp>
      <xdr:sp macro="" textlink="">
        <xdr:nvSpPr>
          <xdr:cNvPr id="55" name="Text Box 16497">
            <a:extLst>
              <a:ext uri="{FF2B5EF4-FFF2-40B4-BE49-F238E27FC236}">
                <a16:creationId xmlns:a16="http://schemas.microsoft.com/office/drawing/2014/main" id="{287B4F87-F304-4F48-8174-131F6416FA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83402" y="123654987"/>
            <a:ext cx="267931" cy="8903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7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秋 田</a:t>
            </a:r>
          </a:p>
        </xdr:txBody>
      </xdr:sp>
    </xdr:grpSp>
    <xdr:clientData/>
  </xdr:twoCellAnchor>
  <xdr:twoCellAnchor>
    <xdr:from>
      <xdr:col>8</xdr:col>
      <xdr:colOff>119152</xdr:colOff>
      <xdr:row>107</xdr:row>
      <xdr:rowOff>86920</xdr:rowOff>
    </xdr:from>
    <xdr:to>
      <xdr:col>8</xdr:col>
      <xdr:colOff>597542</xdr:colOff>
      <xdr:row>109</xdr:row>
      <xdr:rowOff>164748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A4EDA954-6C70-475A-B1AB-B162822B82C3}"/>
            </a:ext>
          </a:extLst>
        </xdr:cNvPr>
        <xdr:cNvGrpSpPr>
          <a:grpSpLocks noChangeAspect="1"/>
        </xdr:cNvGrpSpPr>
      </xdr:nvGrpSpPr>
      <xdr:grpSpPr>
        <a:xfrm>
          <a:off x="4024402" y="18771795"/>
          <a:ext cx="478390" cy="427078"/>
          <a:chOff x="10324779" y="19021442"/>
          <a:chExt cx="402189" cy="373671"/>
        </a:xfrm>
      </xdr:grpSpPr>
      <xdr:sp macro="" textlink="">
        <xdr:nvSpPr>
          <xdr:cNvPr id="57" name="AutoShape 16496">
            <a:extLst>
              <a:ext uri="{FF2B5EF4-FFF2-40B4-BE49-F238E27FC236}">
                <a16:creationId xmlns:a16="http://schemas.microsoft.com/office/drawing/2014/main" id="{FC7AF517-5C1F-499D-9AD1-AA662615E4AA}"/>
              </a:ext>
            </a:extLst>
          </xdr:cNvPr>
          <xdr:cNvSpPr>
            <a:spLocks noChangeArrowheads="1"/>
          </xdr:cNvSpPr>
        </xdr:nvSpPr>
        <xdr:spPr bwMode="auto">
          <a:xfrm>
            <a:off x="10324779" y="19021442"/>
            <a:ext cx="402189" cy="373671"/>
          </a:xfrm>
          <a:custGeom>
            <a:avLst/>
            <a:gdLst>
              <a:gd name="connsiteX0" fmla="*/ 0 w 10000"/>
              <a:gd name="connsiteY0" fmla="*/ 5000 h 10000"/>
              <a:gd name="connsiteX1" fmla="*/ 2000 w 10000"/>
              <a:gd name="connsiteY1" fmla="*/ 0 h 10000"/>
              <a:gd name="connsiteX2" fmla="*/ 8000 w 10000"/>
              <a:gd name="connsiteY2" fmla="*/ 0 h 10000"/>
              <a:gd name="connsiteX3" fmla="*/ 10000 w 10000"/>
              <a:gd name="connsiteY3" fmla="*/ 5000 h 10000"/>
              <a:gd name="connsiteX4" fmla="*/ 8000 w 10000"/>
              <a:gd name="connsiteY4" fmla="*/ 10000 h 10000"/>
              <a:gd name="connsiteX5" fmla="*/ 2000 w 10000"/>
              <a:gd name="connsiteY5" fmla="*/ 10000 h 10000"/>
              <a:gd name="connsiteX6" fmla="*/ 0 w 10000"/>
              <a:gd name="connsiteY6" fmla="*/ 5000 h 10000"/>
              <a:gd name="connsiteX0" fmla="*/ 0 w 9533"/>
              <a:gd name="connsiteY0" fmla="*/ 2333 h 10000"/>
              <a:gd name="connsiteX1" fmla="*/ 1533 w 9533"/>
              <a:gd name="connsiteY1" fmla="*/ 0 h 10000"/>
              <a:gd name="connsiteX2" fmla="*/ 7533 w 9533"/>
              <a:gd name="connsiteY2" fmla="*/ 0 h 10000"/>
              <a:gd name="connsiteX3" fmla="*/ 9533 w 9533"/>
              <a:gd name="connsiteY3" fmla="*/ 5000 h 10000"/>
              <a:gd name="connsiteX4" fmla="*/ 7533 w 9533"/>
              <a:gd name="connsiteY4" fmla="*/ 10000 h 10000"/>
              <a:gd name="connsiteX5" fmla="*/ 1533 w 9533"/>
              <a:gd name="connsiteY5" fmla="*/ 10000 h 10000"/>
              <a:gd name="connsiteX6" fmla="*/ 0 w 9533"/>
              <a:gd name="connsiteY6" fmla="*/ 2333 h 10000"/>
              <a:gd name="connsiteX0" fmla="*/ 0 w 9472"/>
              <a:gd name="connsiteY0" fmla="*/ 2333 h 10000"/>
              <a:gd name="connsiteX1" fmla="*/ 1608 w 9472"/>
              <a:gd name="connsiteY1" fmla="*/ 0 h 10000"/>
              <a:gd name="connsiteX2" fmla="*/ 7902 w 9472"/>
              <a:gd name="connsiteY2" fmla="*/ 0 h 10000"/>
              <a:gd name="connsiteX3" fmla="*/ 9472 w 9472"/>
              <a:gd name="connsiteY3" fmla="*/ 2118 h 10000"/>
              <a:gd name="connsiteX4" fmla="*/ 7902 w 9472"/>
              <a:gd name="connsiteY4" fmla="*/ 10000 h 10000"/>
              <a:gd name="connsiteX5" fmla="*/ 1608 w 9472"/>
              <a:gd name="connsiteY5" fmla="*/ 10000 h 10000"/>
              <a:gd name="connsiteX6" fmla="*/ 0 w 9472"/>
              <a:gd name="connsiteY6" fmla="*/ 2333 h 10000"/>
              <a:gd name="connsiteX0" fmla="*/ 0 w 10000"/>
              <a:gd name="connsiteY0" fmla="*/ 2333 h 10000"/>
              <a:gd name="connsiteX1" fmla="*/ 1698 w 10000"/>
              <a:gd name="connsiteY1" fmla="*/ 0 h 10000"/>
              <a:gd name="connsiteX2" fmla="*/ 8342 w 10000"/>
              <a:gd name="connsiteY2" fmla="*/ 0 h 10000"/>
              <a:gd name="connsiteX3" fmla="*/ 10000 w 10000"/>
              <a:gd name="connsiteY3" fmla="*/ 2118 h 10000"/>
              <a:gd name="connsiteX4" fmla="*/ 6552 w 10000"/>
              <a:gd name="connsiteY4" fmla="*/ 9011 h 10000"/>
              <a:gd name="connsiteX5" fmla="*/ 1698 w 10000"/>
              <a:gd name="connsiteY5" fmla="*/ 10000 h 10000"/>
              <a:gd name="connsiteX6" fmla="*/ 0 w 10000"/>
              <a:gd name="connsiteY6" fmla="*/ 2333 h 10000"/>
              <a:gd name="connsiteX0" fmla="*/ 0 w 10000"/>
              <a:gd name="connsiteY0" fmla="*/ 2333 h 9140"/>
              <a:gd name="connsiteX1" fmla="*/ 1698 w 10000"/>
              <a:gd name="connsiteY1" fmla="*/ 0 h 9140"/>
              <a:gd name="connsiteX2" fmla="*/ 8342 w 10000"/>
              <a:gd name="connsiteY2" fmla="*/ 0 h 9140"/>
              <a:gd name="connsiteX3" fmla="*/ 10000 w 10000"/>
              <a:gd name="connsiteY3" fmla="*/ 2118 h 9140"/>
              <a:gd name="connsiteX4" fmla="*/ 6552 w 10000"/>
              <a:gd name="connsiteY4" fmla="*/ 9011 h 9140"/>
              <a:gd name="connsiteX5" fmla="*/ 3369 w 10000"/>
              <a:gd name="connsiteY5" fmla="*/ 9140 h 9140"/>
              <a:gd name="connsiteX6" fmla="*/ 0 w 10000"/>
              <a:gd name="connsiteY6" fmla="*/ 2333 h 9140"/>
              <a:gd name="connsiteX0" fmla="*/ 0 w 9801"/>
              <a:gd name="connsiteY0" fmla="*/ 2553 h 10000"/>
              <a:gd name="connsiteX1" fmla="*/ 1698 w 9801"/>
              <a:gd name="connsiteY1" fmla="*/ 0 h 10000"/>
              <a:gd name="connsiteX2" fmla="*/ 8342 w 9801"/>
              <a:gd name="connsiteY2" fmla="*/ 0 h 10000"/>
              <a:gd name="connsiteX3" fmla="*/ 9801 w 9801"/>
              <a:gd name="connsiteY3" fmla="*/ 2599 h 10000"/>
              <a:gd name="connsiteX4" fmla="*/ 6552 w 9801"/>
              <a:gd name="connsiteY4" fmla="*/ 9859 h 10000"/>
              <a:gd name="connsiteX5" fmla="*/ 3369 w 9801"/>
              <a:gd name="connsiteY5" fmla="*/ 10000 h 10000"/>
              <a:gd name="connsiteX6" fmla="*/ 0 w 9801"/>
              <a:gd name="connsiteY6" fmla="*/ 2553 h 10000"/>
              <a:gd name="connsiteX0" fmla="*/ 0 w 9716"/>
              <a:gd name="connsiteY0" fmla="*/ 2788 h 10000"/>
              <a:gd name="connsiteX1" fmla="*/ 1448 w 9716"/>
              <a:gd name="connsiteY1" fmla="*/ 0 h 10000"/>
              <a:gd name="connsiteX2" fmla="*/ 8227 w 9716"/>
              <a:gd name="connsiteY2" fmla="*/ 0 h 10000"/>
              <a:gd name="connsiteX3" fmla="*/ 9716 w 9716"/>
              <a:gd name="connsiteY3" fmla="*/ 2599 h 10000"/>
              <a:gd name="connsiteX4" fmla="*/ 6401 w 9716"/>
              <a:gd name="connsiteY4" fmla="*/ 9859 h 10000"/>
              <a:gd name="connsiteX5" fmla="*/ 3153 w 9716"/>
              <a:gd name="connsiteY5" fmla="*/ 10000 h 10000"/>
              <a:gd name="connsiteX6" fmla="*/ 0 w 9716"/>
              <a:gd name="connsiteY6" fmla="*/ 2788 h 10000"/>
              <a:gd name="connsiteX0" fmla="*/ 0 w 9875"/>
              <a:gd name="connsiteY0" fmla="*/ 2694 h 10000"/>
              <a:gd name="connsiteX1" fmla="*/ 1365 w 9875"/>
              <a:gd name="connsiteY1" fmla="*/ 0 h 10000"/>
              <a:gd name="connsiteX2" fmla="*/ 8342 w 9875"/>
              <a:gd name="connsiteY2" fmla="*/ 0 h 10000"/>
              <a:gd name="connsiteX3" fmla="*/ 9875 w 9875"/>
              <a:gd name="connsiteY3" fmla="*/ 2599 h 10000"/>
              <a:gd name="connsiteX4" fmla="*/ 6463 w 9875"/>
              <a:gd name="connsiteY4" fmla="*/ 9859 h 10000"/>
              <a:gd name="connsiteX5" fmla="*/ 3120 w 9875"/>
              <a:gd name="connsiteY5" fmla="*/ 10000 h 10000"/>
              <a:gd name="connsiteX6" fmla="*/ 0 w 9875"/>
              <a:gd name="connsiteY6" fmla="*/ 2694 h 10000"/>
              <a:gd name="connsiteX0" fmla="*/ 0 w 10000"/>
              <a:gd name="connsiteY0" fmla="*/ 2694 h 10000"/>
              <a:gd name="connsiteX1" fmla="*/ 1297 w 10000"/>
              <a:gd name="connsiteY1" fmla="*/ 329 h 10000"/>
              <a:gd name="connsiteX2" fmla="*/ 8448 w 10000"/>
              <a:gd name="connsiteY2" fmla="*/ 0 h 10000"/>
              <a:gd name="connsiteX3" fmla="*/ 10000 w 10000"/>
              <a:gd name="connsiteY3" fmla="*/ 2599 h 10000"/>
              <a:gd name="connsiteX4" fmla="*/ 6545 w 10000"/>
              <a:gd name="connsiteY4" fmla="*/ 9859 h 10000"/>
              <a:gd name="connsiteX5" fmla="*/ 3159 w 10000"/>
              <a:gd name="connsiteY5" fmla="*/ 10000 h 10000"/>
              <a:gd name="connsiteX6" fmla="*/ 0 w 10000"/>
              <a:gd name="connsiteY6" fmla="*/ 2694 h 10000"/>
              <a:gd name="connsiteX0" fmla="*/ 0 w 10000"/>
              <a:gd name="connsiteY0" fmla="*/ 2694 h 10000"/>
              <a:gd name="connsiteX1" fmla="*/ 1170 w 10000"/>
              <a:gd name="connsiteY1" fmla="*/ 376 h 10000"/>
              <a:gd name="connsiteX2" fmla="*/ 8448 w 10000"/>
              <a:gd name="connsiteY2" fmla="*/ 0 h 10000"/>
              <a:gd name="connsiteX3" fmla="*/ 10000 w 10000"/>
              <a:gd name="connsiteY3" fmla="*/ 2599 h 10000"/>
              <a:gd name="connsiteX4" fmla="*/ 6545 w 10000"/>
              <a:gd name="connsiteY4" fmla="*/ 9859 h 10000"/>
              <a:gd name="connsiteX5" fmla="*/ 3159 w 10000"/>
              <a:gd name="connsiteY5" fmla="*/ 10000 h 10000"/>
              <a:gd name="connsiteX6" fmla="*/ 0 w 10000"/>
              <a:gd name="connsiteY6" fmla="*/ 2694 h 10000"/>
              <a:gd name="connsiteX0" fmla="*/ 0 w 10000"/>
              <a:gd name="connsiteY0" fmla="*/ 2318 h 9624"/>
              <a:gd name="connsiteX1" fmla="*/ 1170 w 10000"/>
              <a:gd name="connsiteY1" fmla="*/ 0 h 9624"/>
              <a:gd name="connsiteX2" fmla="*/ 8575 w 10000"/>
              <a:gd name="connsiteY2" fmla="*/ 236 h 9624"/>
              <a:gd name="connsiteX3" fmla="*/ 10000 w 10000"/>
              <a:gd name="connsiteY3" fmla="*/ 2223 h 9624"/>
              <a:gd name="connsiteX4" fmla="*/ 6545 w 10000"/>
              <a:gd name="connsiteY4" fmla="*/ 9483 h 9624"/>
              <a:gd name="connsiteX5" fmla="*/ 3159 w 10000"/>
              <a:gd name="connsiteY5" fmla="*/ 9624 h 9624"/>
              <a:gd name="connsiteX6" fmla="*/ 0 w 10000"/>
              <a:gd name="connsiteY6" fmla="*/ 2318 h 9624"/>
              <a:gd name="connsiteX0" fmla="*/ 0 w 10000"/>
              <a:gd name="connsiteY0" fmla="*/ 2555 h 10146"/>
              <a:gd name="connsiteX1" fmla="*/ 1170 w 10000"/>
              <a:gd name="connsiteY1" fmla="*/ 146 h 10146"/>
              <a:gd name="connsiteX2" fmla="*/ 8110 w 10000"/>
              <a:gd name="connsiteY2" fmla="*/ 0 h 10146"/>
              <a:gd name="connsiteX3" fmla="*/ 10000 w 10000"/>
              <a:gd name="connsiteY3" fmla="*/ 2456 h 10146"/>
              <a:gd name="connsiteX4" fmla="*/ 6545 w 10000"/>
              <a:gd name="connsiteY4" fmla="*/ 9999 h 10146"/>
              <a:gd name="connsiteX5" fmla="*/ 3159 w 10000"/>
              <a:gd name="connsiteY5" fmla="*/ 10146 h 10146"/>
              <a:gd name="connsiteX6" fmla="*/ 0 w 10000"/>
              <a:gd name="connsiteY6" fmla="*/ 2555 h 10146"/>
              <a:gd name="connsiteX0" fmla="*/ 0 w 10000"/>
              <a:gd name="connsiteY0" fmla="*/ 2409 h 10000"/>
              <a:gd name="connsiteX1" fmla="*/ 1170 w 10000"/>
              <a:gd name="connsiteY1" fmla="*/ 0 h 10000"/>
              <a:gd name="connsiteX2" fmla="*/ 8110 w 10000"/>
              <a:gd name="connsiteY2" fmla="*/ 98 h 10000"/>
              <a:gd name="connsiteX3" fmla="*/ 10000 w 10000"/>
              <a:gd name="connsiteY3" fmla="*/ 2310 h 10000"/>
              <a:gd name="connsiteX4" fmla="*/ 6545 w 10000"/>
              <a:gd name="connsiteY4" fmla="*/ 9853 h 10000"/>
              <a:gd name="connsiteX5" fmla="*/ 3159 w 10000"/>
              <a:gd name="connsiteY5" fmla="*/ 10000 h 10000"/>
              <a:gd name="connsiteX6" fmla="*/ 0 w 10000"/>
              <a:gd name="connsiteY6" fmla="*/ 2409 h 10000"/>
              <a:gd name="connsiteX0" fmla="*/ 0 w 9492"/>
              <a:gd name="connsiteY0" fmla="*/ 2409 h 10000"/>
              <a:gd name="connsiteX1" fmla="*/ 1170 w 9492"/>
              <a:gd name="connsiteY1" fmla="*/ 0 h 10000"/>
              <a:gd name="connsiteX2" fmla="*/ 8110 w 9492"/>
              <a:gd name="connsiteY2" fmla="*/ 98 h 10000"/>
              <a:gd name="connsiteX3" fmla="*/ 9492 w 9492"/>
              <a:gd name="connsiteY3" fmla="*/ 2408 h 10000"/>
              <a:gd name="connsiteX4" fmla="*/ 6545 w 9492"/>
              <a:gd name="connsiteY4" fmla="*/ 9853 h 10000"/>
              <a:gd name="connsiteX5" fmla="*/ 3159 w 9492"/>
              <a:gd name="connsiteY5" fmla="*/ 10000 h 10000"/>
              <a:gd name="connsiteX6" fmla="*/ 0 w 9492"/>
              <a:gd name="connsiteY6" fmla="*/ 2409 h 10000"/>
              <a:gd name="connsiteX0" fmla="*/ 0 w 10000"/>
              <a:gd name="connsiteY0" fmla="*/ 2409 h 10000"/>
              <a:gd name="connsiteX1" fmla="*/ 1233 w 10000"/>
              <a:gd name="connsiteY1" fmla="*/ 0 h 10000"/>
              <a:gd name="connsiteX2" fmla="*/ 8544 w 10000"/>
              <a:gd name="connsiteY2" fmla="*/ 98 h 10000"/>
              <a:gd name="connsiteX3" fmla="*/ 10000 w 10000"/>
              <a:gd name="connsiteY3" fmla="*/ 2408 h 10000"/>
              <a:gd name="connsiteX4" fmla="*/ 6449 w 10000"/>
              <a:gd name="connsiteY4" fmla="*/ 9413 h 10000"/>
              <a:gd name="connsiteX5" fmla="*/ 3328 w 10000"/>
              <a:gd name="connsiteY5" fmla="*/ 10000 h 10000"/>
              <a:gd name="connsiteX6" fmla="*/ 0 w 10000"/>
              <a:gd name="connsiteY6" fmla="*/ 2409 h 10000"/>
              <a:gd name="connsiteX0" fmla="*/ 0 w 10000"/>
              <a:gd name="connsiteY0" fmla="*/ 2409 h 9413"/>
              <a:gd name="connsiteX1" fmla="*/ 1233 w 10000"/>
              <a:gd name="connsiteY1" fmla="*/ 0 h 9413"/>
              <a:gd name="connsiteX2" fmla="*/ 8544 w 10000"/>
              <a:gd name="connsiteY2" fmla="*/ 98 h 9413"/>
              <a:gd name="connsiteX3" fmla="*/ 10000 w 10000"/>
              <a:gd name="connsiteY3" fmla="*/ 2408 h 9413"/>
              <a:gd name="connsiteX4" fmla="*/ 6449 w 10000"/>
              <a:gd name="connsiteY4" fmla="*/ 9413 h 9413"/>
              <a:gd name="connsiteX5" fmla="*/ 3462 w 10000"/>
              <a:gd name="connsiteY5" fmla="*/ 9218 h 9413"/>
              <a:gd name="connsiteX6" fmla="*/ 0 w 10000"/>
              <a:gd name="connsiteY6" fmla="*/ 2409 h 9413"/>
              <a:gd name="connsiteX0" fmla="*/ 0 w 10000"/>
              <a:gd name="connsiteY0" fmla="*/ 2559 h 10053"/>
              <a:gd name="connsiteX1" fmla="*/ 1233 w 10000"/>
              <a:gd name="connsiteY1" fmla="*/ 0 h 10053"/>
              <a:gd name="connsiteX2" fmla="*/ 8544 w 10000"/>
              <a:gd name="connsiteY2" fmla="*/ 104 h 10053"/>
              <a:gd name="connsiteX3" fmla="*/ 10000 w 10000"/>
              <a:gd name="connsiteY3" fmla="*/ 2558 h 10053"/>
              <a:gd name="connsiteX4" fmla="*/ 6449 w 10000"/>
              <a:gd name="connsiteY4" fmla="*/ 10000 h 10053"/>
              <a:gd name="connsiteX5" fmla="*/ 3819 w 10000"/>
              <a:gd name="connsiteY5" fmla="*/ 10053 h 10053"/>
              <a:gd name="connsiteX6" fmla="*/ 0 w 10000"/>
              <a:gd name="connsiteY6" fmla="*/ 2559 h 10053"/>
              <a:gd name="connsiteX0" fmla="*/ 0 w 10000"/>
              <a:gd name="connsiteY0" fmla="*/ 2559 h 10053"/>
              <a:gd name="connsiteX1" fmla="*/ 1233 w 10000"/>
              <a:gd name="connsiteY1" fmla="*/ 0 h 10053"/>
              <a:gd name="connsiteX2" fmla="*/ 8544 w 10000"/>
              <a:gd name="connsiteY2" fmla="*/ 104 h 10053"/>
              <a:gd name="connsiteX3" fmla="*/ 10000 w 10000"/>
              <a:gd name="connsiteY3" fmla="*/ 2558 h 10053"/>
              <a:gd name="connsiteX4" fmla="*/ 6449 w 10000"/>
              <a:gd name="connsiteY4" fmla="*/ 10000 h 10053"/>
              <a:gd name="connsiteX5" fmla="*/ 3819 w 10000"/>
              <a:gd name="connsiteY5" fmla="*/ 10053 h 10053"/>
              <a:gd name="connsiteX6" fmla="*/ 0 w 10000"/>
              <a:gd name="connsiteY6" fmla="*/ 2559 h 10053"/>
              <a:gd name="connsiteX0" fmla="*/ 0 w 9911"/>
              <a:gd name="connsiteY0" fmla="*/ 2507 h 10053"/>
              <a:gd name="connsiteX1" fmla="*/ 1144 w 9911"/>
              <a:gd name="connsiteY1" fmla="*/ 0 h 10053"/>
              <a:gd name="connsiteX2" fmla="*/ 8455 w 9911"/>
              <a:gd name="connsiteY2" fmla="*/ 104 h 10053"/>
              <a:gd name="connsiteX3" fmla="*/ 9911 w 9911"/>
              <a:gd name="connsiteY3" fmla="*/ 2558 h 10053"/>
              <a:gd name="connsiteX4" fmla="*/ 6360 w 9911"/>
              <a:gd name="connsiteY4" fmla="*/ 10000 h 10053"/>
              <a:gd name="connsiteX5" fmla="*/ 3730 w 9911"/>
              <a:gd name="connsiteY5" fmla="*/ 10053 h 10053"/>
              <a:gd name="connsiteX6" fmla="*/ 0 w 9911"/>
              <a:gd name="connsiteY6" fmla="*/ 2507 h 10053"/>
              <a:gd name="connsiteX0" fmla="*/ 0 w 10000"/>
              <a:gd name="connsiteY0" fmla="*/ 2391 h 9897"/>
              <a:gd name="connsiteX1" fmla="*/ 1154 w 10000"/>
              <a:gd name="connsiteY1" fmla="*/ 52 h 9897"/>
              <a:gd name="connsiteX2" fmla="*/ 8531 w 10000"/>
              <a:gd name="connsiteY2" fmla="*/ 0 h 9897"/>
              <a:gd name="connsiteX3" fmla="*/ 10000 w 10000"/>
              <a:gd name="connsiteY3" fmla="*/ 2442 h 9897"/>
              <a:gd name="connsiteX4" fmla="*/ 6417 w 10000"/>
              <a:gd name="connsiteY4" fmla="*/ 9844 h 9897"/>
              <a:gd name="connsiteX5" fmla="*/ 3763 w 10000"/>
              <a:gd name="connsiteY5" fmla="*/ 9897 h 9897"/>
              <a:gd name="connsiteX6" fmla="*/ 0 w 10000"/>
              <a:gd name="connsiteY6" fmla="*/ 2391 h 9897"/>
              <a:gd name="connsiteX0" fmla="*/ 0 w 10000"/>
              <a:gd name="connsiteY0" fmla="*/ 2363 h 9947"/>
              <a:gd name="connsiteX1" fmla="*/ 1154 w 10000"/>
              <a:gd name="connsiteY1" fmla="*/ 0 h 9947"/>
              <a:gd name="connsiteX2" fmla="*/ 8891 w 10000"/>
              <a:gd name="connsiteY2" fmla="*/ 104 h 9947"/>
              <a:gd name="connsiteX3" fmla="*/ 10000 w 10000"/>
              <a:gd name="connsiteY3" fmla="*/ 2414 h 9947"/>
              <a:gd name="connsiteX4" fmla="*/ 6417 w 10000"/>
              <a:gd name="connsiteY4" fmla="*/ 9893 h 9947"/>
              <a:gd name="connsiteX5" fmla="*/ 3763 w 10000"/>
              <a:gd name="connsiteY5" fmla="*/ 9947 h 9947"/>
              <a:gd name="connsiteX6" fmla="*/ 0 w 10000"/>
              <a:gd name="connsiteY6" fmla="*/ 2363 h 9947"/>
              <a:gd name="connsiteX0" fmla="*/ 0 w 9730"/>
              <a:gd name="connsiteY0" fmla="*/ 2376 h 10000"/>
              <a:gd name="connsiteX1" fmla="*/ 1154 w 9730"/>
              <a:gd name="connsiteY1" fmla="*/ 0 h 10000"/>
              <a:gd name="connsiteX2" fmla="*/ 8891 w 9730"/>
              <a:gd name="connsiteY2" fmla="*/ 105 h 10000"/>
              <a:gd name="connsiteX3" fmla="*/ 9730 w 9730"/>
              <a:gd name="connsiteY3" fmla="*/ 2584 h 10000"/>
              <a:gd name="connsiteX4" fmla="*/ 6417 w 9730"/>
              <a:gd name="connsiteY4" fmla="*/ 9946 h 10000"/>
              <a:gd name="connsiteX5" fmla="*/ 3763 w 9730"/>
              <a:gd name="connsiteY5" fmla="*/ 10000 h 10000"/>
              <a:gd name="connsiteX6" fmla="*/ 0 w 9730"/>
              <a:gd name="connsiteY6" fmla="*/ 2376 h 10000"/>
              <a:gd name="connsiteX0" fmla="*/ 0 w 10000"/>
              <a:gd name="connsiteY0" fmla="*/ 2376 h 10000"/>
              <a:gd name="connsiteX1" fmla="*/ 1186 w 10000"/>
              <a:gd name="connsiteY1" fmla="*/ 0 h 10000"/>
              <a:gd name="connsiteX2" fmla="*/ 9138 w 10000"/>
              <a:gd name="connsiteY2" fmla="*/ 105 h 10000"/>
              <a:gd name="connsiteX3" fmla="*/ 10000 w 10000"/>
              <a:gd name="connsiteY3" fmla="*/ 2584 h 10000"/>
              <a:gd name="connsiteX4" fmla="*/ 6549 w 10000"/>
              <a:gd name="connsiteY4" fmla="*/ 9894 h 10000"/>
              <a:gd name="connsiteX5" fmla="*/ 3867 w 10000"/>
              <a:gd name="connsiteY5" fmla="*/ 10000 h 10000"/>
              <a:gd name="connsiteX6" fmla="*/ 0 w 10000"/>
              <a:gd name="connsiteY6" fmla="*/ 2376 h 10000"/>
              <a:gd name="connsiteX0" fmla="*/ 0 w 10000"/>
              <a:gd name="connsiteY0" fmla="*/ 2376 h 10000"/>
              <a:gd name="connsiteX1" fmla="*/ 1186 w 10000"/>
              <a:gd name="connsiteY1" fmla="*/ 0 h 10000"/>
              <a:gd name="connsiteX2" fmla="*/ 9138 w 10000"/>
              <a:gd name="connsiteY2" fmla="*/ 105 h 10000"/>
              <a:gd name="connsiteX3" fmla="*/ 10000 w 10000"/>
              <a:gd name="connsiteY3" fmla="*/ 2584 h 10000"/>
              <a:gd name="connsiteX4" fmla="*/ 6503 w 10000"/>
              <a:gd name="connsiteY4" fmla="*/ 9684 h 10000"/>
              <a:gd name="connsiteX5" fmla="*/ 3867 w 10000"/>
              <a:gd name="connsiteY5" fmla="*/ 10000 h 10000"/>
              <a:gd name="connsiteX6" fmla="*/ 0 w 10000"/>
              <a:gd name="connsiteY6" fmla="*/ 2376 h 10000"/>
              <a:gd name="connsiteX0" fmla="*/ 0 w 10000"/>
              <a:gd name="connsiteY0" fmla="*/ 2376 h 9684"/>
              <a:gd name="connsiteX1" fmla="*/ 1186 w 10000"/>
              <a:gd name="connsiteY1" fmla="*/ 0 h 9684"/>
              <a:gd name="connsiteX2" fmla="*/ 9138 w 10000"/>
              <a:gd name="connsiteY2" fmla="*/ 105 h 9684"/>
              <a:gd name="connsiteX3" fmla="*/ 10000 w 10000"/>
              <a:gd name="connsiteY3" fmla="*/ 2584 h 9684"/>
              <a:gd name="connsiteX4" fmla="*/ 6503 w 10000"/>
              <a:gd name="connsiteY4" fmla="*/ 9684 h 9684"/>
              <a:gd name="connsiteX5" fmla="*/ 3728 w 10000"/>
              <a:gd name="connsiteY5" fmla="*/ 9633 h 9684"/>
              <a:gd name="connsiteX6" fmla="*/ 0 w 10000"/>
              <a:gd name="connsiteY6" fmla="*/ 2376 h 9684"/>
              <a:gd name="connsiteX0" fmla="*/ 0 w 10000"/>
              <a:gd name="connsiteY0" fmla="*/ 2454 h 10001"/>
              <a:gd name="connsiteX1" fmla="*/ 1186 w 10000"/>
              <a:gd name="connsiteY1" fmla="*/ 0 h 10001"/>
              <a:gd name="connsiteX2" fmla="*/ 9138 w 10000"/>
              <a:gd name="connsiteY2" fmla="*/ 108 h 10001"/>
              <a:gd name="connsiteX3" fmla="*/ 10000 w 10000"/>
              <a:gd name="connsiteY3" fmla="*/ 2668 h 10001"/>
              <a:gd name="connsiteX4" fmla="*/ 6503 w 10000"/>
              <a:gd name="connsiteY4" fmla="*/ 10000 h 10001"/>
              <a:gd name="connsiteX5" fmla="*/ 3774 w 10000"/>
              <a:gd name="connsiteY5" fmla="*/ 10001 h 10001"/>
              <a:gd name="connsiteX6" fmla="*/ 0 w 10000"/>
              <a:gd name="connsiteY6" fmla="*/ 2454 h 10001"/>
              <a:gd name="connsiteX0" fmla="*/ 0 w 10000"/>
              <a:gd name="connsiteY0" fmla="*/ 2346 h 9893"/>
              <a:gd name="connsiteX1" fmla="*/ 955 w 10000"/>
              <a:gd name="connsiteY1" fmla="*/ 109 h 9893"/>
              <a:gd name="connsiteX2" fmla="*/ 9138 w 10000"/>
              <a:gd name="connsiteY2" fmla="*/ 0 h 9893"/>
              <a:gd name="connsiteX3" fmla="*/ 10000 w 10000"/>
              <a:gd name="connsiteY3" fmla="*/ 2560 h 9893"/>
              <a:gd name="connsiteX4" fmla="*/ 6503 w 10000"/>
              <a:gd name="connsiteY4" fmla="*/ 9892 h 9893"/>
              <a:gd name="connsiteX5" fmla="*/ 3774 w 10000"/>
              <a:gd name="connsiteY5" fmla="*/ 9893 h 9893"/>
              <a:gd name="connsiteX6" fmla="*/ 0 w 10000"/>
              <a:gd name="connsiteY6" fmla="*/ 2346 h 9893"/>
              <a:gd name="connsiteX0" fmla="*/ 0 w 10000"/>
              <a:gd name="connsiteY0" fmla="*/ 2535 h 10164"/>
              <a:gd name="connsiteX1" fmla="*/ 1047 w 10000"/>
              <a:gd name="connsiteY1" fmla="*/ 0 h 10164"/>
              <a:gd name="connsiteX2" fmla="*/ 9138 w 10000"/>
              <a:gd name="connsiteY2" fmla="*/ 164 h 10164"/>
              <a:gd name="connsiteX3" fmla="*/ 10000 w 10000"/>
              <a:gd name="connsiteY3" fmla="*/ 2752 h 10164"/>
              <a:gd name="connsiteX4" fmla="*/ 6503 w 10000"/>
              <a:gd name="connsiteY4" fmla="*/ 10163 h 10164"/>
              <a:gd name="connsiteX5" fmla="*/ 3774 w 10000"/>
              <a:gd name="connsiteY5" fmla="*/ 10164 h 10164"/>
              <a:gd name="connsiteX6" fmla="*/ 0 w 10000"/>
              <a:gd name="connsiteY6" fmla="*/ 2535 h 10164"/>
              <a:gd name="connsiteX0" fmla="*/ 0 w 10185"/>
              <a:gd name="connsiteY0" fmla="*/ 2590 h 10164"/>
              <a:gd name="connsiteX1" fmla="*/ 1232 w 10185"/>
              <a:gd name="connsiteY1" fmla="*/ 0 h 10164"/>
              <a:gd name="connsiteX2" fmla="*/ 9323 w 10185"/>
              <a:gd name="connsiteY2" fmla="*/ 164 h 10164"/>
              <a:gd name="connsiteX3" fmla="*/ 10185 w 10185"/>
              <a:gd name="connsiteY3" fmla="*/ 2752 h 10164"/>
              <a:gd name="connsiteX4" fmla="*/ 6688 w 10185"/>
              <a:gd name="connsiteY4" fmla="*/ 10163 h 10164"/>
              <a:gd name="connsiteX5" fmla="*/ 3959 w 10185"/>
              <a:gd name="connsiteY5" fmla="*/ 10164 h 10164"/>
              <a:gd name="connsiteX6" fmla="*/ 0 w 10185"/>
              <a:gd name="connsiteY6" fmla="*/ 2590 h 10164"/>
              <a:gd name="connsiteX0" fmla="*/ 0 w 10185"/>
              <a:gd name="connsiteY0" fmla="*/ 2590 h 10876"/>
              <a:gd name="connsiteX1" fmla="*/ 1232 w 10185"/>
              <a:gd name="connsiteY1" fmla="*/ 0 h 10876"/>
              <a:gd name="connsiteX2" fmla="*/ 9323 w 10185"/>
              <a:gd name="connsiteY2" fmla="*/ 164 h 10876"/>
              <a:gd name="connsiteX3" fmla="*/ 10185 w 10185"/>
              <a:gd name="connsiteY3" fmla="*/ 2752 h 10876"/>
              <a:gd name="connsiteX4" fmla="*/ 6688 w 10185"/>
              <a:gd name="connsiteY4" fmla="*/ 10163 h 10876"/>
              <a:gd name="connsiteX5" fmla="*/ 3820 w 10185"/>
              <a:gd name="connsiteY5" fmla="*/ 10876 h 10876"/>
              <a:gd name="connsiteX6" fmla="*/ 0 w 10185"/>
              <a:gd name="connsiteY6" fmla="*/ 2590 h 10876"/>
              <a:gd name="connsiteX0" fmla="*/ 0 w 10185"/>
              <a:gd name="connsiteY0" fmla="*/ 2590 h 10493"/>
              <a:gd name="connsiteX1" fmla="*/ 1232 w 10185"/>
              <a:gd name="connsiteY1" fmla="*/ 0 h 10493"/>
              <a:gd name="connsiteX2" fmla="*/ 9323 w 10185"/>
              <a:gd name="connsiteY2" fmla="*/ 164 h 10493"/>
              <a:gd name="connsiteX3" fmla="*/ 10185 w 10185"/>
              <a:gd name="connsiteY3" fmla="*/ 2752 h 10493"/>
              <a:gd name="connsiteX4" fmla="*/ 6688 w 10185"/>
              <a:gd name="connsiteY4" fmla="*/ 10163 h 10493"/>
              <a:gd name="connsiteX5" fmla="*/ 3959 w 10185"/>
              <a:gd name="connsiteY5" fmla="*/ 10493 h 10493"/>
              <a:gd name="connsiteX6" fmla="*/ 0 w 10185"/>
              <a:gd name="connsiteY6" fmla="*/ 2590 h 10493"/>
              <a:gd name="connsiteX0" fmla="*/ 0 w 10185"/>
              <a:gd name="connsiteY0" fmla="*/ 2590 h 10656"/>
              <a:gd name="connsiteX1" fmla="*/ 1232 w 10185"/>
              <a:gd name="connsiteY1" fmla="*/ 0 h 10656"/>
              <a:gd name="connsiteX2" fmla="*/ 9323 w 10185"/>
              <a:gd name="connsiteY2" fmla="*/ 164 h 10656"/>
              <a:gd name="connsiteX3" fmla="*/ 10185 w 10185"/>
              <a:gd name="connsiteY3" fmla="*/ 2752 h 10656"/>
              <a:gd name="connsiteX4" fmla="*/ 6596 w 10185"/>
              <a:gd name="connsiteY4" fmla="*/ 10656 h 10656"/>
              <a:gd name="connsiteX5" fmla="*/ 3959 w 10185"/>
              <a:gd name="connsiteY5" fmla="*/ 10493 h 10656"/>
              <a:gd name="connsiteX6" fmla="*/ 0 w 10185"/>
              <a:gd name="connsiteY6" fmla="*/ 2590 h 10656"/>
              <a:gd name="connsiteX0" fmla="*/ 0 w 10185"/>
              <a:gd name="connsiteY0" fmla="*/ 2590 h 10546"/>
              <a:gd name="connsiteX1" fmla="*/ 1232 w 10185"/>
              <a:gd name="connsiteY1" fmla="*/ 0 h 10546"/>
              <a:gd name="connsiteX2" fmla="*/ 9323 w 10185"/>
              <a:gd name="connsiteY2" fmla="*/ 164 h 10546"/>
              <a:gd name="connsiteX3" fmla="*/ 10185 w 10185"/>
              <a:gd name="connsiteY3" fmla="*/ 2752 h 10546"/>
              <a:gd name="connsiteX4" fmla="*/ 6457 w 10185"/>
              <a:gd name="connsiteY4" fmla="*/ 10546 h 10546"/>
              <a:gd name="connsiteX5" fmla="*/ 3959 w 10185"/>
              <a:gd name="connsiteY5" fmla="*/ 10493 h 10546"/>
              <a:gd name="connsiteX6" fmla="*/ 0 w 10185"/>
              <a:gd name="connsiteY6" fmla="*/ 2590 h 10546"/>
              <a:gd name="connsiteX0" fmla="*/ 0 w 10416"/>
              <a:gd name="connsiteY0" fmla="*/ 2590 h 10546"/>
              <a:gd name="connsiteX1" fmla="*/ 1232 w 10416"/>
              <a:gd name="connsiteY1" fmla="*/ 0 h 10546"/>
              <a:gd name="connsiteX2" fmla="*/ 9323 w 10416"/>
              <a:gd name="connsiteY2" fmla="*/ 164 h 10546"/>
              <a:gd name="connsiteX3" fmla="*/ 10416 w 10416"/>
              <a:gd name="connsiteY3" fmla="*/ 2423 h 10546"/>
              <a:gd name="connsiteX4" fmla="*/ 6457 w 10416"/>
              <a:gd name="connsiteY4" fmla="*/ 10546 h 10546"/>
              <a:gd name="connsiteX5" fmla="*/ 3959 w 10416"/>
              <a:gd name="connsiteY5" fmla="*/ 10493 h 10546"/>
              <a:gd name="connsiteX6" fmla="*/ 0 w 10416"/>
              <a:gd name="connsiteY6" fmla="*/ 2590 h 10546"/>
              <a:gd name="connsiteX0" fmla="*/ 0 w 10416"/>
              <a:gd name="connsiteY0" fmla="*/ 2645 h 10601"/>
              <a:gd name="connsiteX1" fmla="*/ 1232 w 10416"/>
              <a:gd name="connsiteY1" fmla="*/ 55 h 10601"/>
              <a:gd name="connsiteX2" fmla="*/ 9138 w 10416"/>
              <a:gd name="connsiteY2" fmla="*/ 0 h 10601"/>
              <a:gd name="connsiteX3" fmla="*/ 10416 w 10416"/>
              <a:gd name="connsiteY3" fmla="*/ 2478 h 10601"/>
              <a:gd name="connsiteX4" fmla="*/ 6457 w 10416"/>
              <a:gd name="connsiteY4" fmla="*/ 10601 h 10601"/>
              <a:gd name="connsiteX5" fmla="*/ 3959 w 10416"/>
              <a:gd name="connsiteY5" fmla="*/ 10548 h 10601"/>
              <a:gd name="connsiteX6" fmla="*/ 0 w 10416"/>
              <a:gd name="connsiteY6" fmla="*/ 2645 h 10601"/>
              <a:gd name="connsiteX0" fmla="*/ 0 w 10416"/>
              <a:gd name="connsiteY0" fmla="*/ 2590 h 10546"/>
              <a:gd name="connsiteX1" fmla="*/ 1232 w 10416"/>
              <a:gd name="connsiteY1" fmla="*/ 0 h 10546"/>
              <a:gd name="connsiteX2" fmla="*/ 9184 w 10416"/>
              <a:gd name="connsiteY2" fmla="*/ 55 h 10546"/>
              <a:gd name="connsiteX3" fmla="*/ 10416 w 10416"/>
              <a:gd name="connsiteY3" fmla="*/ 2423 h 10546"/>
              <a:gd name="connsiteX4" fmla="*/ 6457 w 10416"/>
              <a:gd name="connsiteY4" fmla="*/ 10546 h 10546"/>
              <a:gd name="connsiteX5" fmla="*/ 3959 w 10416"/>
              <a:gd name="connsiteY5" fmla="*/ 10493 h 10546"/>
              <a:gd name="connsiteX6" fmla="*/ 0 w 10416"/>
              <a:gd name="connsiteY6" fmla="*/ 2590 h 10546"/>
              <a:gd name="connsiteX0" fmla="*/ 0 w 10416"/>
              <a:gd name="connsiteY0" fmla="*/ 2699 h 10655"/>
              <a:gd name="connsiteX1" fmla="*/ 1232 w 10416"/>
              <a:gd name="connsiteY1" fmla="*/ 109 h 10655"/>
              <a:gd name="connsiteX2" fmla="*/ 9138 w 10416"/>
              <a:gd name="connsiteY2" fmla="*/ 0 h 10655"/>
              <a:gd name="connsiteX3" fmla="*/ 10416 w 10416"/>
              <a:gd name="connsiteY3" fmla="*/ 2532 h 10655"/>
              <a:gd name="connsiteX4" fmla="*/ 6457 w 10416"/>
              <a:gd name="connsiteY4" fmla="*/ 10655 h 10655"/>
              <a:gd name="connsiteX5" fmla="*/ 3959 w 10416"/>
              <a:gd name="connsiteY5" fmla="*/ 10602 h 10655"/>
              <a:gd name="connsiteX6" fmla="*/ 0 w 10416"/>
              <a:gd name="connsiteY6" fmla="*/ 2699 h 10655"/>
              <a:gd name="connsiteX0" fmla="*/ 0 w 10416"/>
              <a:gd name="connsiteY0" fmla="*/ 2590 h 10546"/>
              <a:gd name="connsiteX1" fmla="*/ 1232 w 10416"/>
              <a:gd name="connsiteY1" fmla="*/ 0 h 10546"/>
              <a:gd name="connsiteX2" fmla="*/ 9138 w 10416"/>
              <a:gd name="connsiteY2" fmla="*/ 1 h 10546"/>
              <a:gd name="connsiteX3" fmla="*/ 10416 w 10416"/>
              <a:gd name="connsiteY3" fmla="*/ 2423 h 10546"/>
              <a:gd name="connsiteX4" fmla="*/ 6457 w 10416"/>
              <a:gd name="connsiteY4" fmla="*/ 10546 h 10546"/>
              <a:gd name="connsiteX5" fmla="*/ 3959 w 10416"/>
              <a:gd name="connsiteY5" fmla="*/ 10493 h 10546"/>
              <a:gd name="connsiteX6" fmla="*/ 0 w 10416"/>
              <a:gd name="connsiteY6" fmla="*/ 2590 h 10546"/>
              <a:gd name="connsiteX0" fmla="*/ 0 w 10416"/>
              <a:gd name="connsiteY0" fmla="*/ 2590 h 10546"/>
              <a:gd name="connsiteX1" fmla="*/ 1232 w 10416"/>
              <a:gd name="connsiteY1" fmla="*/ 0 h 10546"/>
              <a:gd name="connsiteX2" fmla="*/ 9138 w 10416"/>
              <a:gd name="connsiteY2" fmla="*/ 1 h 10546"/>
              <a:gd name="connsiteX3" fmla="*/ 10416 w 10416"/>
              <a:gd name="connsiteY3" fmla="*/ 2423 h 10546"/>
              <a:gd name="connsiteX4" fmla="*/ 6457 w 10416"/>
              <a:gd name="connsiteY4" fmla="*/ 10546 h 10546"/>
              <a:gd name="connsiteX5" fmla="*/ 3959 w 10416"/>
              <a:gd name="connsiteY5" fmla="*/ 10493 h 10546"/>
              <a:gd name="connsiteX6" fmla="*/ 0 w 10416"/>
              <a:gd name="connsiteY6" fmla="*/ 2590 h 10546"/>
              <a:gd name="connsiteX0" fmla="*/ 0 w 10811"/>
              <a:gd name="connsiteY0" fmla="*/ 2590 h 10546"/>
              <a:gd name="connsiteX1" fmla="*/ 1232 w 10811"/>
              <a:gd name="connsiteY1" fmla="*/ 0 h 10546"/>
              <a:gd name="connsiteX2" fmla="*/ 9138 w 10811"/>
              <a:gd name="connsiteY2" fmla="*/ 1 h 10546"/>
              <a:gd name="connsiteX3" fmla="*/ 10416 w 10811"/>
              <a:gd name="connsiteY3" fmla="*/ 2423 h 10546"/>
              <a:gd name="connsiteX4" fmla="*/ 6457 w 10811"/>
              <a:gd name="connsiteY4" fmla="*/ 10546 h 10546"/>
              <a:gd name="connsiteX5" fmla="*/ 3959 w 10811"/>
              <a:gd name="connsiteY5" fmla="*/ 10493 h 10546"/>
              <a:gd name="connsiteX6" fmla="*/ 0 w 10811"/>
              <a:gd name="connsiteY6" fmla="*/ 2590 h 10546"/>
              <a:gd name="connsiteX0" fmla="*/ 0 w 10710"/>
              <a:gd name="connsiteY0" fmla="*/ 2590 h 10546"/>
              <a:gd name="connsiteX1" fmla="*/ 1232 w 10710"/>
              <a:gd name="connsiteY1" fmla="*/ 0 h 10546"/>
              <a:gd name="connsiteX2" fmla="*/ 9138 w 10710"/>
              <a:gd name="connsiteY2" fmla="*/ 1 h 10546"/>
              <a:gd name="connsiteX3" fmla="*/ 10416 w 10710"/>
              <a:gd name="connsiteY3" fmla="*/ 2423 h 10546"/>
              <a:gd name="connsiteX4" fmla="*/ 6457 w 10710"/>
              <a:gd name="connsiteY4" fmla="*/ 10546 h 10546"/>
              <a:gd name="connsiteX5" fmla="*/ 3959 w 10710"/>
              <a:gd name="connsiteY5" fmla="*/ 10493 h 10546"/>
              <a:gd name="connsiteX6" fmla="*/ 0 w 10710"/>
              <a:gd name="connsiteY6" fmla="*/ 2590 h 10546"/>
              <a:gd name="connsiteX0" fmla="*/ 0 w 10710"/>
              <a:gd name="connsiteY0" fmla="*/ 2590 h 10942"/>
              <a:gd name="connsiteX1" fmla="*/ 1232 w 10710"/>
              <a:gd name="connsiteY1" fmla="*/ 0 h 10942"/>
              <a:gd name="connsiteX2" fmla="*/ 9138 w 10710"/>
              <a:gd name="connsiteY2" fmla="*/ 1 h 10942"/>
              <a:gd name="connsiteX3" fmla="*/ 10416 w 10710"/>
              <a:gd name="connsiteY3" fmla="*/ 2423 h 10942"/>
              <a:gd name="connsiteX4" fmla="*/ 6457 w 10710"/>
              <a:gd name="connsiteY4" fmla="*/ 10546 h 10942"/>
              <a:gd name="connsiteX5" fmla="*/ 3959 w 10710"/>
              <a:gd name="connsiteY5" fmla="*/ 10493 h 10942"/>
              <a:gd name="connsiteX6" fmla="*/ 0 w 10710"/>
              <a:gd name="connsiteY6" fmla="*/ 2590 h 10942"/>
              <a:gd name="connsiteX0" fmla="*/ 0 w 10710"/>
              <a:gd name="connsiteY0" fmla="*/ 2590 h 11365"/>
              <a:gd name="connsiteX1" fmla="*/ 1232 w 10710"/>
              <a:gd name="connsiteY1" fmla="*/ 0 h 11365"/>
              <a:gd name="connsiteX2" fmla="*/ 9138 w 10710"/>
              <a:gd name="connsiteY2" fmla="*/ 1 h 11365"/>
              <a:gd name="connsiteX3" fmla="*/ 10416 w 10710"/>
              <a:gd name="connsiteY3" fmla="*/ 2423 h 11365"/>
              <a:gd name="connsiteX4" fmla="*/ 6457 w 10710"/>
              <a:gd name="connsiteY4" fmla="*/ 10546 h 11365"/>
              <a:gd name="connsiteX5" fmla="*/ 3959 w 10710"/>
              <a:gd name="connsiteY5" fmla="*/ 10493 h 11365"/>
              <a:gd name="connsiteX6" fmla="*/ 0 w 10710"/>
              <a:gd name="connsiteY6" fmla="*/ 2590 h 11365"/>
              <a:gd name="connsiteX0" fmla="*/ 0 w 10710"/>
              <a:gd name="connsiteY0" fmla="*/ 2590 h 11365"/>
              <a:gd name="connsiteX1" fmla="*/ 1232 w 10710"/>
              <a:gd name="connsiteY1" fmla="*/ 0 h 11365"/>
              <a:gd name="connsiteX2" fmla="*/ 9138 w 10710"/>
              <a:gd name="connsiteY2" fmla="*/ 1 h 11365"/>
              <a:gd name="connsiteX3" fmla="*/ 10416 w 10710"/>
              <a:gd name="connsiteY3" fmla="*/ 2423 h 11365"/>
              <a:gd name="connsiteX4" fmla="*/ 6457 w 10710"/>
              <a:gd name="connsiteY4" fmla="*/ 10546 h 11365"/>
              <a:gd name="connsiteX5" fmla="*/ 3959 w 10710"/>
              <a:gd name="connsiteY5" fmla="*/ 10493 h 11365"/>
              <a:gd name="connsiteX6" fmla="*/ 0 w 10710"/>
              <a:gd name="connsiteY6" fmla="*/ 2590 h 11365"/>
              <a:gd name="connsiteX0" fmla="*/ 130 w 10840"/>
              <a:gd name="connsiteY0" fmla="*/ 2590 h 11365"/>
              <a:gd name="connsiteX1" fmla="*/ 1362 w 10840"/>
              <a:gd name="connsiteY1" fmla="*/ 0 h 11365"/>
              <a:gd name="connsiteX2" fmla="*/ 9268 w 10840"/>
              <a:gd name="connsiteY2" fmla="*/ 1 h 11365"/>
              <a:gd name="connsiteX3" fmla="*/ 10546 w 10840"/>
              <a:gd name="connsiteY3" fmla="*/ 2423 h 11365"/>
              <a:gd name="connsiteX4" fmla="*/ 6587 w 10840"/>
              <a:gd name="connsiteY4" fmla="*/ 10546 h 11365"/>
              <a:gd name="connsiteX5" fmla="*/ 4089 w 10840"/>
              <a:gd name="connsiteY5" fmla="*/ 10493 h 11365"/>
              <a:gd name="connsiteX6" fmla="*/ 130 w 10840"/>
              <a:gd name="connsiteY6" fmla="*/ 2590 h 11365"/>
              <a:gd name="connsiteX0" fmla="*/ 148 w 10858"/>
              <a:gd name="connsiteY0" fmla="*/ 2590 h 11365"/>
              <a:gd name="connsiteX1" fmla="*/ 1380 w 10858"/>
              <a:gd name="connsiteY1" fmla="*/ 0 h 11365"/>
              <a:gd name="connsiteX2" fmla="*/ 9286 w 10858"/>
              <a:gd name="connsiteY2" fmla="*/ 1 h 11365"/>
              <a:gd name="connsiteX3" fmla="*/ 10564 w 10858"/>
              <a:gd name="connsiteY3" fmla="*/ 2423 h 11365"/>
              <a:gd name="connsiteX4" fmla="*/ 6605 w 10858"/>
              <a:gd name="connsiteY4" fmla="*/ 10546 h 11365"/>
              <a:gd name="connsiteX5" fmla="*/ 4107 w 10858"/>
              <a:gd name="connsiteY5" fmla="*/ 10493 h 11365"/>
              <a:gd name="connsiteX6" fmla="*/ 148 w 10858"/>
              <a:gd name="connsiteY6" fmla="*/ 2590 h 11365"/>
              <a:gd name="connsiteX0" fmla="*/ 148 w 10858"/>
              <a:gd name="connsiteY0" fmla="*/ 2857 h 11632"/>
              <a:gd name="connsiteX1" fmla="*/ 1380 w 10858"/>
              <a:gd name="connsiteY1" fmla="*/ 267 h 11632"/>
              <a:gd name="connsiteX2" fmla="*/ 9286 w 10858"/>
              <a:gd name="connsiteY2" fmla="*/ 268 h 11632"/>
              <a:gd name="connsiteX3" fmla="*/ 10564 w 10858"/>
              <a:gd name="connsiteY3" fmla="*/ 2690 h 11632"/>
              <a:gd name="connsiteX4" fmla="*/ 6605 w 10858"/>
              <a:gd name="connsiteY4" fmla="*/ 10813 h 11632"/>
              <a:gd name="connsiteX5" fmla="*/ 4107 w 10858"/>
              <a:gd name="connsiteY5" fmla="*/ 10760 h 11632"/>
              <a:gd name="connsiteX6" fmla="*/ 148 w 10858"/>
              <a:gd name="connsiteY6" fmla="*/ 2857 h 11632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815"/>
              <a:gd name="connsiteX1" fmla="*/ 1380 w 10758"/>
              <a:gd name="connsiteY1" fmla="*/ 411 h 11815"/>
              <a:gd name="connsiteX2" fmla="*/ 9286 w 10758"/>
              <a:gd name="connsiteY2" fmla="*/ 412 h 11815"/>
              <a:gd name="connsiteX3" fmla="*/ 10564 w 10758"/>
              <a:gd name="connsiteY3" fmla="*/ 2834 h 11815"/>
              <a:gd name="connsiteX4" fmla="*/ 6605 w 10758"/>
              <a:gd name="connsiteY4" fmla="*/ 10957 h 11815"/>
              <a:gd name="connsiteX5" fmla="*/ 4107 w 10758"/>
              <a:gd name="connsiteY5" fmla="*/ 10904 h 11815"/>
              <a:gd name="connsiteX6" fmla="*/ 148 w 10758"/>
              <a:gd name="connsiteY6" fmla="*/ 3001 h 11815"/>
              <a:gd name="connsiteX0" fmla="*/ 148 w 10758"/>
              <a:gd name="connsiteY0" fmla="*/ 3001 h 11758"/>
              <a:gd name="connsiteX1" fmla="*/ 1380 w 10758"/>
              <a:gd name="connsiteY1" fmla="*/ 411 h 11758"/>
              <a:gd name="connsiteX2" fmla="*/ 9286 w 10758"/>
              <a:gd name="connsiteY2" fmla="*/ 412 h 11758"/>
              <a:gd name="connsiteX3" fmla="*/ 10564 w 10758"/>
              <a:gd name="connsiteY3" fmla="*/ 2834 h 11758"/>
              <a:gd name="connsiteX4" fmla="*/ 6605 w 10758"/>
              <a:gd name="connsiteY4" fmla="*/ 10957 h 11758"/>
              <a:gd name="connsiteX5" fmla="*/ 4107 w 10758"/>
              <a:gd name="connsiteY5" fmla="*/ 10904 h 11758"/>
              <a:gd name="connsiteX6" fmla="*/ 148 w 10758"/>
              <a:gd name="connsiteY6" fmla="*/ 3001 h 11758"/>
              <a:gd name="connsiteX0" fmla="*/ 148 w 10758"/>
              <a:gd name="connsiteY0" fmla="*/ 3001 h 11650"/>
              <a:gd name="connsiteX1" fmla="*/ 1380 w 10758"/>
              <a:gd name="connsiteY1" fmla="*/ 411 h 11650"/>
              <a:gd name="connsiteX2" fmla="*/ 9286 w 10758"/>
              <a:gd name="connsiteY2" fmla="*/ 412 h 11650"/>
              <a:gd name="connsiteX3" fmla="*/ 10564 w 10758"/>
              <a:gd name="connsiteY3" fmla="*/ 2834 h 11650"/>
              <a:gd name="connsiteX4" fmla="*/ 6605 w 10758"/>
              <a:gd name="connsiteY4" fmla="*/ 10957 h 11650"/>
              <a:gd name="connsiteX5" fmla="*/ 4107 w 10758"/>
              <a:gd name="connsiteY5" fmla="*/ 10904 h 11650"/>
              <a:gd name="connsiteX6" fmla="*/ 148 w 10758"/>
              <a:gd name="connsiteY6" fmla="*/ 3001 h 11650"/>
              <a:gd name="connsiteX0" fmla="*/ 148 w 10758"/>
              <a:gd name="connsiteY0" fmla="*/ 3001 h 11692"/>
              <a:gd name="connsiteX1" fmla="*/ 1380 w 10758"/>
              <a:gd name="connsiteY1" fmla="*/ 411 h 11692"/>
              <a:gd name="connsiteX2" fmla="*/ 9286 w 10758"/>
              <a:gd name="connsiteY2" fmla="*/ 412 h 11692"/>
              <a:gd name="connsiteX3" fmla="*/ 10564 w 10758"/>
              <a:gd name="connsiteY3" fmla="*/ 2834 h 11692"/>
              <a:gd name="connsiteX4" fmla="*/ 6605 w 10758"/>
              <a:gd name="connsiteY4" fmla="*/ 10957 h 11692"/>
              <a:gd name="connsiteX5" fmla="*/ 4107 w 10758"/>
              <a:gd name="connsiteY5" fmla="*/ 10904 h 11692"/>
              <a:gd name="connsiteX6" fmla="*/ 148 w 10758"/>
              <a:gd name="connsiteY6" fmla="*/ 3001 h 11692"/>
              <a:gd name="connsiteX0" fmla="*/ 148 w 10758"/>
              <a:gd name="connsiteY0" fmla="*/ 3001 h 11736"/>
              <a:gd name="connsiteX1" fmla="*/ 1380 w 10758"/>
              <a:gd name="connsiteY1" fmla="*/ 411 h 11736"/>
              <a:gd name="connsiteX2" fmla="*/ 9286 w 10758"/>
              <a:gd name="connsiteY2" fmla="*/ 412 h 11736"/>
              <a:gd name="connsiteX3" fmla="*/ 10564 w 10758"/>
              <a:gd name="connsiteY3" fmla="*/ 2834 h 11736"/>
              <a:gd name="connsiteX4" fmla="*/ 6605 w 10758"/>
              <a:gd name="connsiteY4" fmla="*/ 10957 h 11736"/>
              <a:gd name="connsiteX5" fmla="*/ 4107 w 10758"/>
              <a:gd name="connsiteY5" fmla="*/ 10904 h 11736"/>
              <a:gd name="connsiteX6" fmla="*/ 148 w 10758"/>
              <a:gd name="connsiteY6" fmla="*/ 3001 h 11736"/>
              <a:gd name="connsiteX0" fmla="*/ 496 w 11106"/>
              <a:gd name="connsiteY0" fmla="*/ 3001 h 11736"/>
              <a:gd name="connsiteX1" fmla="*/ 1728 w 11106"/>
              <a:gd name="connsiteY1" fmla="*/ 411 h 11736"/>
              <a:gd name="connsiteX2" fmla="*/ 9634 w 11106"/>
              <a:gd name="connsiteY2" fmla="*/ 412 h 11736"/>
              <a:gd name="connsiteX3" fmla="*/ 10912 w 11106"/>
              <a:gd name="connsiteY3" fmla="*/ 2834 h 11736"/>
              <a:gd name="connsiteX4" fmla="*/ 6953 w 11106"/>
              <a:gd name="connsiteY4" fmla="*/ 10957 h 11736"/>
              <a:gd name="connsiteX5" fmla="*/ 4455 w 11106"/>
              <a:gd name="connsiteY5" fmla="*/ 10904 h 11736"/>
              <a:gd name="connsiteX6" fmla="*/ 496 w 11106"/>
              <a:gd name="connsiteY6" fmla="*/ 3001 h 11736"/>
              <a:gd name="connsiteX0" fmla="*/ 496 w 11106"/>
              <a:gd name="connsiteY0" fmla="*/ 3001 h 11736"/>
              <a:gd name="connsiteX1" fmla="*/ 1728 w 11106"/>
              <a:gd name="connsiteY1" fmla="*/ 411 h 11736"/>
              <a:gd name="connsiteX2" fmla="*/ 9634 w 11106"/>
              <a:gd name="connsiteY2" fmla="*/ 412 h 11736"/>
              <a:gd name="connsiteX3" fmla="*/ 10912 w 11106"/>
              <a:gd name="connsiteY3" fmla="*/ 2834 h 11736"/>
              <a:gd name="connsiteX4" fmla="*/ 6953 w 11106"/>
              <a:gd name="connsiteY4" fmla="*/ 10957 h 11736"/>
              <a:gd name="connsiteX5" fmla="*/ 4455 w 11106"/>
              <a:gd name="connsiteY5" fmla="*/ 10904 h 11736"/>
              <a:gd name="connsiteX6" fmla="*/ 496 w 11106"/>
              <a:gd name="connsiteY6" fmla="*/ 3001 h 11736"/>
              <a:gd name="connsiteX0" fmla="*/ 496 w 11106"/>
              <a:gd name="connsiteY0" fmla="*/ 2959 h 11694"/>
              <a:gd name="connsiteX1" fmla="*/ 1728 w 11106"/>
              <a:gd name="connsiteY1" fmla="*/ 369 h 11694"/>
              <a:gd name="connsiteX2" fmla="*/ 9634 w 11106"/>
              <a:gd name="connsiteY2" fmla="*/ 370 h 11694"/>
              <a:gd name="connsiteX3" fmla="*/ 10912 w 11106"/>
              <a:gd name="connsiteY3" fmla="*/ 2792 h 11694"/>
              <a:gd name="connsiteX4" fmla="*/ 6953 w 11106"/>
              <a:gd name="connsiteY4" fmla="*/ 10915 h 11694"/>
              <a:gd name="connsiteX5" fmla="*/ 4455 w 11106"/>
              <a:gd name="connsiteY5" fmla="*/ 10862 h 11694"/>
              <a:gd name="connsiteX6" fmla="*/ 496 w 11106"/>
              <a:gd name="connsiteY6" fmla="*/ 2959 h 11694"/>
              <a:gd name="connsiteX0" fmla="*/ 496 w 11221"/>
              <a:gd name="connsiteY0" fmla="*/ 2959 h 11694"/>
              <a:gd name="connsiteX1" fmla="*/ 1728 w 11221"/>
              <a:gd name="connsiteY1" fmla="*/ 369 h 11694"/>
              <a:gd name="connsiteX2" fmla="*/ 9634 w 11221"/>
              <a:gd name="connsiteY2" fmla="*/ 370 h 11694"/>
              <a:gd name="connsiteX3" fmla="*/ 10912 w 11221"/>
              <a:gd name="connsiteY3" fmla="*/ 2792 h 11694"/>
              <a:gd name="connsiteX4" fmla="*/ 6953 w 11221"/>
              <a:gd name="connsiteY4" fmla="*/ 10915 h 11694"/>
              <a:gd name="connsiteX5" fmla="*/ 4455 w 11221"/>
              <a:gd name="connsiteY5" fmla="*/ 10862 h 11694"/>
              <a:gd name="connsiteX6" fmla="*/ 496 w 11221"/>
              <a:gd name="connsiteY6" fmla="*/ 2959 h 11694"/>
              <a:gd name="connsiteX0" fmla="*/ 496 w 11221"/>
              <a:gd name="connsiteY0" fmla="*/ 2959 h 11694"/>
              <a:gd name="connsiteX1" fmla="*/ 1728 w 11221"/>
              <a:gd name="connsiteY1" fmla="*/ 369 h 11694"/>
              <a:gd name="connsiteX2" fmla="*/ 9634 w 11221"/>
              <a:gd name="connsiteY2" fmla="*/ 370 h 11694"/>
              <a:gd name="connsiteX3" fmla="*/ 10912 w 11221"/>
              <a:gd name="connsiteY3" fmla="*/ 2792 h 11694"/>
              <a:gd name="connsiteX4" fmla="*/ 6953 w 11221"/>
              <a:gd name="connsiteY4" fmla="*/ 10915 h 11694"/>
              <a:gd name="connsiteX5" fmla="*/ 4455 w 11221"/>
              <a:gd name="connsiteY5" fmla="*/ 10862 h 11694"/>
              <a:gd name="connsiteX6" fmla="*/ 496 w 11221"/>
              <a:gd name="connsiteY6" fmla="*/ 2959 h 11694"/>
              <a:gd name="connsiteX0" fmla="*/ 496 w 11221"/>
              <a:gd name="connsiteY0" fmla="*/ 2959 h 11983"/>
              <a:gd name="connsiteX1" fmla="*/ 1728 w 11221"/>
              <a:gd name="connsiteY1" fmla="*/ 369 h 11983"/>
              <a:gd name="connsiteX2" fmla="*/ 9634 w 11221"/>
              <a:gd name="connsiteY2" fmla="*/ 370 h 11983"/>
              <a:gd name="connsiteX3" fmla="*/ 10912 w 11221"/>
              <a:gd name="connsiteY3" fmla="*/ 2792 h 11983"/>
              <a:gd name="connsiteX4" fmla="*/ 6953 w 11221"/>
              <a:gd name="connsiteY4" fmla="*/ 10915 h 11983"/>
              <a:gd name="connsiteX5" fmla="*/ 4455 w 11221"/>
              <a:gd name="connsiteY5" fmla="*/ 10862 h 11983"/>
              <a:gd name="connsiteX6" fmla="*/ 496 w 11221"/>
              <a:gd name="connsiteY6" fmla="*/ 2959 h 11983"/>
              <a:gd name="connsiteX0" fmla="*/ 496 w 11221"/>
              <a:gd name="connsiteY0" fmla="*/ 2959 h 11754"/>
              <a:gd name="connsiteX1" fmla="*/ 1728 w 11221"/>
              <a:gd name="connsiteY1" fmla="*/ 369 h 11754"/>
              <a:gd name="connsiteX2" fmla="*/ 9634 w 11221"/>
              <a:gd name="connsiteY2" fmla="*/ 370 h 11754"/>
              <a:gd name="connsiteX3" fmla="*/ 10912 w 11221"/>
              <a:gd name="connsiteY3" fmla="*/ 2792 h 11754"/>
              <a:gd name="connsiteX4" fmla="*/ 6953 w 11221"/>
              <a:gd name="connsiteY4" fmla="*/ 10915 h 11754"/>
              <a:gd name="connsiteX5" fmla="*/ 4455 w 11221"/>
              <a:gd name="connsiteY5" fmla="*/ 10862 h 11754"/>
              <a:gd name="connsiteX6" fmla="*/ 496 w 11221"/>
              <a:gd name="connsiteY6" fmla="*/ 2959 h 11754"/>
              <a:gd name="connsiteX0" fmla="*/ 496 w 11221"/>
              <a:gd name="connsiteY0" fmla="*/ 2959 h 11830"/>
              <a:gd name="connsiteX1" fmla="*/ 1728 w 11221"/>
              <a:gd name="connsiteY1" fmla="*/ 369 h 11830"/>
              <a:gd name="connsiteX2" fmla="*/ 9634 w 11221"/>
              <a:gd name="connsiteY2" fmla="*/ 370 h 11830"/>
              <a:gd name="connsiteX3" fmla="*/ 10912 w 11221"/>
              <a:gd name="connsiteY3" fmla="*/ 2792 h 11830"/>
              <a:gd name="connsiteX4" fmla="*/ 6953 w 11221"/>
              <a:gd name="connsiteY4" fmla="*/ 10915 h 11830"/>
              <a:gd name="connsiteX5" fmla="*/ 4455 w 11221"/>
              <a:gd name="connsiteY5" fmla="*/ 10862 h 11830"/>
              <a:gd name="connsiteX6" fmla="*/ 496 w 11221"/>
              <a:gd name="connsiteY6" fmla="*/ 2959 h 11830"/>
              <a:gd name="connsiteX0" fmla="*/ 496 w 11082"/>
              <a:gd name="connsiteY0" fmla="*/ 2959 h 11830"/>
              <a:gd name="connsiteX1" fmla="*/ 1728 w 11082"/>
              <a:gd name="connsiteY1" fmla="*/ 369 h 11830"/>
              <a:gd name="connsiteX2" fmla="*/ 9634 w 11082"/>
              <a:gd name="connsiteY2" fmla="*/ 370 h 11830"/>
              <a:gd name="connsiteX3" fmla="*/ 10912 w 11082"/>
              <a:gd name="connsiteY3" fmla="*/ 2792 h 11830"/>
              <a:gd name="connsiteX4" fmla="*/ 6953 w 11082"/>
              <a:gd name="connsiteY4" fmla="*/ 10915 h 11830"/>
              <a:gd name="connsiteX5" fmla="*/ 4455 w 11082"/>
              <a:gd name="connsiteY5" fmla="*/ 10862 h 11830"/>
              <a:gd name="connsiteX6" fmla="*/ 496 w 11082"/>
              <a:gd name="connsiteY6" fmla="*/ 2959 h 11830"/>
              <a:gd name="connsiteX0" fmla="*/ 323 w 10909"/>
              <a:gd name="connsiteY0" fmla="*/ 2832 h 11703"/>
              <a:gd name="connsiteX1" fmla="*/ 1555 w 10909"/>
              <a:gd name="connsiteY1" fmla="*/ 242 h 11703"/>
              <a:gd name="connsiteX2" fmla="*/ 9461 w 10909"/>
              <a:gd name="connsiteY2" fmla="*/ 243 h 11703"/>
              <a:gd name="connsiteX3" fmla="*/ 10739 w 10909"/>
              <a:gd name="connsiteY3" fmla="*/ 2665 h 11703"/>
              <a:gd name="connsiteX4" fmla="*/ 6780 w 10909"/>
              <a:gd name="connsiteY4" fmla="*/ 10788 h 11703"/>
              <a:gd name="connsiteX5" fmla="*/ 4282 w 10909"/>
              <a:gd name="connsiteY5" fmla="*/ 10735 h 11703"/>
              <a:gd name="connsiteX6" fmla="*/ 323 w 10909"/>
              <a:gd name="connsiteY6" fmla="*/ 2832 h 11703"/>
              <a:gd name="connsiteX0" fmla="*/ 206 w 10792"/>
              <a:gd name="connsiteY0" fmla="*/ 2871 h 11742"/>
              <a:gd name="connsiteX1" fmla="*/ 1438 w 10792"/>
              <a:gd name="connsiteY1" fmla="*/ 281 h 11742"/>
              <a:gd name="connsiteX2" fmla="*/ 9344 w 10792"/>
              <a:gd name="connsiteY2" fmla="*/ 282 h 11742"/>
              <a:gd name="connsiteX3" fmla="*/ 10622 w 10792"/>
              <a:gd name="connsiteY3" fmla="*/ 2704 h 11742"/>
              <a:gd name="connsiteX4" fmla="*/ 6663 w 10792"/>
              <a:gd name="connsiteY4" fmla="*/ 10827 h 11742"/>
              <a:gd name="connsiteX5" fmla="*/ 4165 w 10792"/>
              <a:gd name="connsiteY5" fmla="*/ 10774 h 11742"/>
              <a:gd name="connsiteX6" fmla="*/ 206 w 10792"/>
              <a:gd name="connsiteY6" fmla="*/ 2871 h 11742"/>
              <a:gd name="connsiteX0" fmla="*/ 206 w 10792"/>
              <a:gd name="connsiteY0" fmla="*/ 2871 h 11742"/>
              <a:gd name="connsiteX1" fmla="*/ 1438 w 10792"/>
              <a:gd name="connsiteY1" fmla="*/ 281 h 11742"/>
              <a:gd name="connsiteX2" fmla="*/ 9344 w 10792"/>
              <a:gd name="connsiteY2" fmla="*/ 282 h 11742"/>
              <a:gd name="connsiteX3" fmla="*/ 10622 w 10792"/>
              <a:gd name="connsiteY3" fmla="*/ 2704 h 11742"/>
              <a:gd name="connsiteX4" fmla="*/ 6663 w 10792"/>
              <a:gd name="connsiteY4" fmla="*/ 10827 h 11742"/>
              <a:gd name="connsiteX5" fmla="*/ 4165 w 10792"/>
              <a:gd name="connsiteY5" fmla="*/ 10774 h 11742"/>
              <a:gd name="connsiteX6" fmla="*/ 206 w 10792"/>
              <a:gd name="connsiteY6" fmla="*/ 2871 h 11742"/>
              <a:gd name="connsiteX0" fmla="*/ 206 w 10733"/>
              <a:gd name="connsiteY0" fmla="*/ 2871 h 11742"/>
              <a:gd name="connsiteX1" fmla="*/ 1438 w 10733"/>
              <a:gd name="connsiteY1" fmla="*/ 281 h 11742"/>
              <a:gd name="connsiteX2" fmla="*/ 9344 w 10733"/>
              <a:gd name="connsiteY2" fmla="*/ 282 h 11742"/>
              <a:gd name="connsiteX3" fmla="*/ 10622 w 10733"/>
              <a:gd name="connsiteY3" fmla="*/ 2704 h 11742"/>
              <a:gd name="connsiteX4" fmla="*/ 6663 w 10733"/>
              <a:gd name="connsiteY4" fmla="*/ 10827 h 11742"/>
              <a:gd name="connsiteX5" fmla="*/ 4165 w 10733"/>
              <a:gd name="connsiteY5" fmla="*/ 10774 h 11742"/>
              <a:gd name="connsiteX6" fmla="*/ 206 w 10733"/>
              <a:gd name="connsiteY6" fmla="*/ 2871 h 11742"/>
              <a:gd name="connsiteX0" fmla="*/ 206 w 10733"/>
              <a:gd name="connsiteY0" fmla="*/ 2871 h 11703"/>
              <a:gd name="connsiteX1" fmla="*/ 1438 w 10733"/>
              <a:gd name="connsiteY1" fmla="*/ 281 h 11703"/>
              <a:gd name="connsiteX2" fmla="*/ 9344 w 10733"/>
              <a:gd name="connsiteY2" fmla="*/ 282 h 11703"/>
              <a:gd name="connsiteX3" fmla="*/ 10622 w 10733"/>
              <a:gd name="connsiteY3" fmla="*/ 2704 h 11703"/>
              <a:gd name="connsiteX4" fmla="*/ 6663 w 10733"/>
              <a:gd name="connsiteY4" fmla="*/ 10827 h 11703"/>
              <a:gd name="connsiteX5" fmla="*/ 4165 w 10733"/>
              <a:gd name="connsiteY5" fmla="*/ 10774 h 11703"/>
              <a:gd name="connsiteX6" fmla="*/ 206 w 10733"/>
              <a:gd name="connsiteY6" fmla="*/ 2871 h 11703"/>
              <a:gd name="connsiteX0" fmla="*/ 206 w 10733"/>
              <a:gd name="connsiteY0" fmla="*/ 2871 h 11781"/>
              <a:gd name="connsiteX1" fmla="*/ 1438 w 10733"/>
              <a:gd name="connsiteY1" fmla="*/ 281 h 11781"/>
              <a:gd name="connsiteX2" fmla="*/ 9344 w 10733"/>
              <a:gd name="connsiteY2" fmla="*/ 282 h 11781"/>
              <a:gd name="connsiteX3" fmla="*/ 10622 w 10733"/>
              <a:gd name="connsiteY3" fmla="*/ 2704 h 11781"/>
              <a:gd name="connsiteX4" fmla="*/ 6663 w 10733"/>
              <a:gd name="connsiteY4" fmla="*/ 10827 h 11781"/>
              <a:gd name="connsiteX5" fmla="*/ 4165 w 10733"/>
              <a:gd name="connsiteY5" fmla="*/ 10774 h 11781"/>
              <a:gd name="connsiteX6" fmla="*/ 206 w 10733"/>
              <a:gd name="connsiteY6" fmla="*/ 2871 h 11781"/>
              <a:gd name="connsiteX0" fmla="*/ 206 w 10752"/>
              <a:gd name="connsiteY0" fmla="*/ 2871 h 11781"/>
              <a:gd name="connsiteX1" fmla="*/ 1438 w 10752"/>
              <a:gd name="connsiteY1" fmla="*/ 281 h 11781"/>
              <a:gd name="connsiteX2" fmla="*/ 9344 w 10752"/>
              <a:gd name="connsiteY2" fmla="*/ 282 h 11781"/>
              <a:gd name="connsiteX3" fmla="*/ 10622 w 10752"/>
              <a:gd name="connsiteY3" fmla="*/ 2704 h 11781"/>
              <a:gd name="connsiteX4" fmla="*/ 6663 w 10752"/>
              <a:gd name="connsiteY4" fmla="*/ 10827 h 11781"/>
              <a:gd name="connsiteX5" fmla="*/ 4165 w 10752"/>
              <a:gd name="connsiteY5" fmla="*/ 10774 h 11781"/>
              <a:gd name="connsiteX6" fmla="*/ 206 w 10752"/>
              <a:gd name="connsiteY6" fmla="*/ 2871 h 11781"/>
              <a:gd name="connsiteX0" fmla="*/ 136 w 10682"/>
              <a:gd name="connsiteY0" fmla="*/ 2814 h 11724"/>
              <a:gd name="connsiteX1" fmla="*/ 1368 w 10682"/>
              <a:gd name="connsiteY1" fmla="*/ 224 h 11724"/>
              <a:gd name="connsiteX2" fmla="*/ 9274 w 10682"/>
              <a:gd name="connsiteY2" fmla="*/ 225 h 11724"/>
              <a:gd name="connsiteX3" fmla="*/ 10552 w 10682"/>
              <a:gd name="connsiteY3" fmla="*/ 2647 h 11724"/>
              <a:gd name="connsiteX4" fmla="*/ 6593 w 10682"/>
              <a:gd name="connsiteY4" fmla="*/ 10770 h 11724"/>
              <a:gd name="connsiteX5" fmla="*/ 4095 w 10682"/>
              <a:gd name="connsiteY5" fmla="*/ 10717 h 11724"/>
              <a:gd name="connsiteX6" fmla="*/ 136 w 10682"/>
              <a:gd name="connsiteY6" fmla="*/ 2814 h 11724"/>
              <a:gd name="connsiteX0" fmla="*/ 136 w 10647"/>
              <a:gd name="connsiteY0" fmla="*/ 2791 h 11701"/>
              <a:gd name="connsiteX1" fmla="*/ 1368 w 10647"/>
              <a:gd name="connsiteY1" fmla="*/ 201 h 11701"/>
              <a:gd name="connsiteX2" fmla="*/ 9274 w 10647"/>
              <a:gd name="connsiteY2" fmla="*/ 202 h 11701"/>
              <a:gd name="connsiteX3" fmla="*/ 10552 w 10647"/>
              <a:gd name="connsiteY3" fmla="*/ 2624 h 11701"/>
              <a:gd name="connsiteX4" fmla="*/ 6593 w 10647"/>
              <a:gd name="connsiteY4" fmla="*/ 10747 h 11701"/>
              <a:gd name="connsiteX5" fmla="*/ 4095 w 10647"/>
              <a:gd name="connsiteY5" fmla="*/ 10694 h 11701"/>
              <a:gd name="connsiteX6" fmla="*/ 136 w 10647"/>
              <a:gd name="connsiteY6" fmla="*/ 2791 h 11701"/>
              <a:gd name="connsiteX0" fmla="*/ 84 w 10595"/>
              <a:gd name="connsiteY0" fmla="*/ 2791 h 11701"/>
              <a:gd name="connsiteX1" fmla="*/ 1316 w 10595"/>
              <a:gd name="connsiteY1" fmla="*/ 201 h 11701"/>
              <a:gd name="connsiteX2" fmla="*/ 9222 w 10595"/>
              <a:gd name="connsiteY2" fmla="*/ 202 h 11701"/>
              <a:gd name="connsiteX3" fmla="*/ 10500 w 10595"/>
              <a:gd name="connsiteY3" fmla="*/ 2624 h 11701"/>
              <a:gd name="connsiteX4" fmla="*/ 6541 w 10595"/>
              <a:gd name="connsiteY4" fmla="*/ 10747 h 11701"/>
              <a:gd name="connsiteX5" fmla="*/ 4043 w 10595"/>
              <a:gd name="connsiteY5" fmla="*/ 10694 h 11701"/>
              <a:gd name="connsiteX6" fmla="*/ 84 w 10595"/>
              <a:gd name="connsiteY6" fmla="*/ 2791 h 11701"/>
              <a:gd name="connsiteX0" fmla="*/ 84 w 10562"/>
              <a:gd name="connsiteY0" fmla="*/ 2791 h 11701"/>
              <a:gd name="connsiteX1" fmla="*/ 1316 w 10562"/>
              <a:gd name="connsiteY1" fmla="*/ 201 h 11701"/>
              <a:gd name="connsiteX2" fmla="*/ 9222 w 10562"/>
              <a:gd name="connsiteY2" fmla="*/ 202 h 11701"/>
              <a:gd name="connsiteX3" fmla="*/ 10500 w 10562"/>
              <a:gd name="connsiteY3" fmla="*/ 2624 h 11701"/>
              <a:gd name="connsiteX4" fmla="*/ 6541 w 10562"/>
              <a:gd name="connsiteY4" fmla="*/ 10747 h 11701"/>
              <a:gd name="connsiteX5" fmla="*/ 4043 w 10562"/>
              <a:gd name="connsiteY5" fmla="*/ 10694 h 11701"/>
              <a:gd name="connsiteX6" fmla="*/ 84 w 10562"/>
              <a:gd name="connsiteY6" fmla="*/ 2791 h 11701"/>
              <a:gd name="connsiteX0" fmla="*/ 84 w 10532"/>
              <a:gd name="connsiteY0" fmla="*/ 2791 h 11701"/>
              <a:gd name="connsiteX1" fmla="*/ 1316 w 10532"/>
              <a:gd name="connsiteY1" fmla="*/ 201 h 11701"/>
              <a:gd name="connsiteX2" fmla="*/ 9222 w 10532"/>
              <a:gd name="connsiteY2" fmla="*/ 202 h 11701"/>
              <a:gd name="connsiteX3" fmla="*/ 10500 w 10532"/>
              <a:gd name="connsiteY3" fmla="*/ 2624 h 11701"/>
              <a:gd name="connsiteX4" fmla="*/ 6541 w 10532"/>
              <a:gd name="connsiteY4" fmla="*/ 10747 h 11701"/>
              <a:gd name="connsiteX5" fmla="*/ 4043 w 10532"/>
              <a:gd name="connsiteY5" fmla="*/ 10694 h 11701"/>
              <a:gd name="connsiteX6" fmla="*/ 84 w 10532"/>
              <a:gd name="connsiteY6" fmla="*/ 2791 h 11701"/>
              <a:gd name="connsiteX0" fmla="*/ 84 w 10532"/>
              <a:gd name="connsiteY0" fmla="*/ 2791 h 11586"/>
              <a:gd name="connsiteX1" fmla="*/ 1316 w 10532"/>
              <a:gd name="connsiteY1" fmla="*/ 201 h 11586"/>
              <a:gd name="connsiteX2" fmla="*/ 9222 w 10532"/>
              <a:gd name="connsiteY2" fmla="*/ 202 h 11586"/>
              <a:gd name="connsiteX3" fmla="*/ 10500 w 10532"/>
              <a:gd name="connsiteY3" fmla="*/ 2624 h 11586"/>
              <a:gd name="connsiteX4" fmla="*/ 6541 w 10532"/>
              <a:gd name="connsiteY4" fmla="*/ 10747 h 11586"/>
              <a:gd name="connsiteX5" fmla="*/ 4043 w 10532"/>
              <a:gd name="connsiteY5" fmla="*/ 10694 h 11586"/>
              <a:gd name="connsiteX6" fmla="*/ 84 w 10532"/>
              <a:gd name="connsiteY6" fmla="*/ 2791 h 11586"/>
              <a:gd name="connsiteX0" fmla="*/ 84 w 10532"/>
              <a:gd name="connsiteY0" fmla="*/ 2791 h 11476"/>
              <a:gd name="connsiteX1" fmla="*/ 1316 w 10532"/>
              <a:gd name="connsiteY1" fmla="*/ 201 h 11476"/>
              <a:gd name="connsiteX2" fmla="*/ 9222 w 10532"/>
              <a:gd name="connsiteY2" fmla="*/ 202 h 11476"/>
              <a:gd name="connsiteX3" fmla="*/ 10500 w 10532"/>
              <a:gd name="connsiteY3" fmla="*/ 2624 h 11476"/>
              <a:gd name="connsiteX4" fmla="*/ 6541 w 10532"/>
              <a:gd name="connsiteY4" fmla="*/ 10747 h 11476"/>
              <a:gd name="connsiteX5" fmla="*/ 4043 w 10532"/>
              <a:gd name="connsiteY5" fmla="*/ 10694 h 11476"/>
              <a:gd name="connsiteX6" fmla="*/ 84 w 10532"/>
              <a:gd name="connsiteY6" fmla="*/ 2791 h 11476"/>
              <a:gd name="connsiteX0" fmla="*/ 79 w 10523"/>
              <a:gd name="connsiteY0" fmla="*/ 3162 h 11847"/>
              <a:gd name="connsiteX1" fmla="*/ 1311 w 10523"/>
              <a:gd name="connsiteY1" fmla="*/ 572 h 11847"/>
              <a:gd name="connsiteX2" fmla="*/ 5236 w 10523"/>
              <a:gd name="connsiteY2" fmla="*/ 0 h 11847"/>
              <a:gd name="connsiteX3" fmla="*/ 9217 w 10523"/>
              <a:gd name="connsiteY3" fmla="*/ 573 h 11847"/>
              <a:gd name="connsiteX4" fmla="*/ 10495 w 10523"/>
              <a:gd name="connsiteY4" fmla="*/ 2995 h 11847"/>
              <a:gd name="connsiteX5" fmla="*/ 6536 w 10523"/>
              <a:gd name="connsiteY5" fmla="*/ 11118 h 11847"/>
              <a:gd name="connsiteX6" fmla="*/ 4038 w 10523"/>
              <a:gd name="connsiteY6" fmla="*/ 11065 h 11847"/>
              <a:gd name="connsiteX7" fmla="*/ 79 w 10523"/>
              <a:gd name="connsiteY7" fmla="*/ 3162 h 11847"/>
              <a:gd name="connsiteX0" fmla="*/ 79 w 10523"/>
              <a:gd name="connsiteY0" fmla="*/ 2923 h 11608"/>
              <a:gd name="connsiteX1" fmla="*/ 1311 w 10523"/>
              <a:gd name="connsiteY1" fmla="*/ 333 h 11608"/>
              <a:gd name="connsiteX2" fmla="*/ 5282 w 10523"/>
              <a:gd name="connsiteY2" fmla="*/ 35 h 11608"/>
              <a:gd name="connsiteX3" fmla="*/ 9217 w 10523"/>
              <a:gd name="connsiteY3" fmla="*/ 334 h 11608"/>
              <a:gd name="connsiteX4" fmla="*/ 10495 w 10523"/>
              <a:gd name="connsiteY4" fmla="*/ 2756 h 11608"/>
              <a:gd name="connsiteX5" fmla="*/ 6536 w 10523"/>
              <a:gd name="connsiteY5" fmla="*/ 10879 h 11608"/>
              <a:gd name="connsiteX6" fmla="*/ 4038 w 10523"/>
              <a:gd name="connsiteY6" fmla="*/ 10826 h 11608"/>
              <a:gd name="connsiteX7" fmla="*/ 79 w 10523"/>
              <a:gd name="connsiteY7" fmla="*/ 2923 h 11608"/>
              <a:gd name="connsiteX0" fmla="*/ 79 w 10523"/>
              <a:gd name="connsiteY0" fmla="*/ 3053 h 11738"/>
              <a:gd name="connsiteX1" fmla="*/ 1311 w 10523"/>
              <a:gd name="connsiteY1" fmla="*/ 463 h 11738"/>
              <a:gd name="connsiteX2" fmla="*/ 5282 w 10523"/>
              <a:gd name="connsiteY2" fmla="*/ 1 h 11738"/>
              <a:gd name="connsiteX3" fmla="*/ 9217 w 10523"/>
              <a:gd name="connsiteY3" fmla="*/ 464 h 11738"/>
              <a:gd name="connsiteX4" fmla="*/ 10495 w 10523"/>
              <a:gd name="connsiteY4" fmla="*/ 2886 h 11738"/>
              <a:gd name="connsiteX5" fmla="*/ 6536 w 10523"/>
              <a:gd name="connsiteY5" fmla="*/ 11009 h 11738"/>
              <a:gd name="connsiteX6" fmla="*/ 4038 w 10523"/>
              <a:gd name="connsiteY6" fmla="*/ 10956 h 11738"/>
              <a:gd name="connsiteX7" fmla="*/ 79 w 10523"/>
              <a:gd name="connsiteY7" fmla="*/ 3053 h 11738"/>
              <a:gd name="connsiteX0" fmla="*/ 79 w 10498"/>
              <a:gd name="connsiteY0" fmla="*/ 3053 h 11663"/>
              <a:gd name="connsiteX1" fmla="*/ 1311 w 10498"/>
              <a:gd name="connsiteY1" fmla="*/ 463 h 11663"/>
              <a:gd name="connsiteX2" fmla="*/ 5282 w 10498"/>
              <a:gd name="connsiteY2" fmla="*/ 1 h 11663"/>
              <a:gd name="connsiteX3" fmla="*/ 9217 w 10498"/>
              <a:gd name="connsiteY3" fmla="*/ 464 h 11663"/>
              <a:gd name="connsiteX4" fmla="*/ 10495 w 10498"/>
              <a:gd name="connsiteY4" fmla="*/ 2886 h 11663"/>
              <a:gd name="connsiteX5" fmla="*/ 8933 w 10498"/>
              <a:gd name="connsiteY5" fmla="*/ 7123 h 11663"/>
              <a:gd name="connsiteX6" fmla="*/ 6536 w 10498"/>
              <a:gd name="connsiteY6" fmla="*/ 11009 h 11663"/>
              <a:gd name="connsiteX7" fmla="*/ 4038 w 10498"/>
              <a:gd name="connsiteY7" fmla="*/ 10956 h 11663"/>
              <a:gd name="connsiteX8" fmla="*/ 79 w 10498"/>
              <a:gd name="connsiteY8" fmla="*/ 3053 h 11663"/>
              <a:gd name="connsiteX0" fmla="*/ 79 w 10501"/>
              <a:gd name="connsiteY0" fmla="*/ 3053 h 11669"/>
              <a:gd name="connsiteX1" fmla="*/ 1311 w 10501"/>
              <a:gd name="connsiteY1" fmla="*/ 463 h 11669"/>
              <a:gd name="connsiteX2" fmla="*/ 5282 w 10501"/>
              <a:gd name="connsiteY2" fmla="*/ 1 h 11669"/>
              <a:gd name="connsiteX3" fmla="*/ 9217 w 10501"/>
              <a:gd name="connsiteY3" fmla="*/ 464 h 11669"/>
              <a:gd name="connsiteX4" fmla="*/ 10495 w 10501"/>
              <a:gd name="connsiteY4" fmla="*/ 2886 h 11669"/>
              <a:gd name="connsiteX5" fmla="*/ 8794 w 10501"/>
              <a:gd name="connsiteY5" fmla="*/ 7013 h 11669"/>
              <a:gd name="connsiteX6" fmla="*/ 6536 w 10501"/>
              <a:gd name="connsiteY6" fmla="*/ 11009 h 11669"/>
              <a:gd name="connsiteX7" fmla="*/ 4038 w 10501"/>
              <a:gd name="connsiteY7" fmla="*/ 10956 h 11669"/>
              <a:gd name="connsiteX8" fmla="*/ 79 w 10501"/>
              <a:gd name="connsiteY8" fmla="*/ 3053 h 11669"/>
              <a:gd name="connsiteX0" fmla="*/ 2 w 10424"/>
              <a:gd name="connsiteY0" fmla="*/ 3053 h 11485"/>
              <a:gd name="connsiteX1" fmla="*/ 1234 w 10424"/>
              <a:gd name="connsiteY1" fmla="*/ 463 h 11485"/>
              <a:gd name="connsiteX2" fmla="*/ 5205 w 10424"/>
              <a:gd name="connsiteY2" fmla="*/ 1 h 11485"/>
              <a:gd name="connsiteX3" fmla="*/ 9140 w 10424"/>
              <a:gd name="connsiteY3" fmla="*/ 464 h 11485"/>
              <a:gd name="connsiteX4" fmla="*/ 10418 w 10424"/>
              <a:gd name="connsiteY4" fmla="*/ 2886 h 11485"/>
              <a:gd name="connsiteX5" fmla="*/ 8717 w 10424"/>
              <a:gd name="connsiteY5" fmla="*/ 7013 h 11485"/>
              <a:gd name="connsiteX6" fmla="*/ 6459 w 10424"/>
              <a:gd name="connsiteY6" fmla="*/ 11009 h 11485"/>
              <a:gd name="connsiteX7" fmla="*/ 3961 w 10424"/>
              <a:gd name="connsiteY7" fmla="*/ 10956 h 11485"/>
              <a:gd name="connsiteX8" fmla="*/ 1415 w 10424"/>
              <a:gd name="connsiteY8" fmla="*/ 6904 h 11485"/>
              <a:gd name="connsiteX9" fmla="*/ 2 w 10424"/>
              <a:gd name="connsiteY9" fmla="*/ 3053 h 11485"/>
              <a:gd name="connsiteX0" fmla="*/ 2 w 10421"/>
              <a:gd name="connsiteY0" fmla="*/ 3053 h 11478"/>
              <a:gd name="connsiteX1" fmla="*/ 1234 w 10421"/>
              <a:gd name="connsiteY1" fmla="*/ 463 h 11478"/>
              <a:gd name="connsiteX2" fmla="*/ 5205 w 10421"/>
              <a:gd name="connsiteY2" fmla="*/ 1 h 11478"/>
              <a:gd name="connsiteX3" fmla="*/ 9140 w 10421"/>
              <a:gd name="connsiteY3" fmla="*/ 464 h 11478"/>
              <a:gd name="connsiteX4" fmla="*/ 10418 w 10421"/>
              <a:gd name="connsiteY4" fmla="*/ 2886 h 11478"/>
              <a:gd name="connsiteX5" fmla="*/ 8856 w 10421"/>
              <a:gd name="connsiteY5" fmla="*/ 7123 h 11478"/>
              <a:gd name="connsiteX6" fmla="*/ 6459 w 10421"/>
              <a:gd name="connsiteY6" fmla="*/ 11009 h 11478"/>
              <a:gd name="connsiteX7" fmla="*/ 3961 w 10421"/>
              <a:gd name="connsiteY7" fmla="*/ 10956 h 11478"/>
              <a:gd name="connsiteX8" fmla="*/ 1415 w 10421"/>
              <a:gd name="connsiteY8" fmla="*/ 6904 h 11478"/>
              <a:gd name="connsiteX9" fmla="*/ 2 w 10421"/>
              <a:gd name="connsiteY9" fmla="*/ 3053 h 114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0421" h="11478">
                <a:moveTo>
                  <a:pt x="2" y="3053"/>
                </a:moveTo>
                <a:cubicBezTo>
                  <a:pt x="-28" y="1980"/>
                  <a:pt x="367" y="972"/>
                  <a:pt x="1234" y="463"/>
                </a:cubicBezTo>
                <a:cubicBezTo>
                  <a:pt x="2101" y="-46"/>
                  <a:pt x="3887" y="1"/>
                  <a:pt x="5205" y="1"/>
                </a:cubicBezTo>
                <a:cubicBezTo>
                  <a:pt x="6523" y="1"/>
                  <a:pt x="8271" y="-17"/>
                  <a:pt x="9140" y="464"/>
                </a:cubicBezTo>
                <a:cubicBezTo>
                  <a:pt x="10009" y="945"/>
                  <a:pt x="10465" y="1776"/>
                  <a:pt x="10418" y="2886"/>
                </a:cubicBezTo>
                <a:cubicBezTo>
                  <a:pt x="10371" y="3996"/>
                  <a:pt x="9516" y="5769"/>
                  <a:pt x="8856" y="7123"/>
                </a:cubicBezTo>
                <a:cubicBezTo>
                  <a:pt x="8196" y="8477"/>
                  <a:pt x="7275" y="10370"/>
                  <a:pt x="6459" y="11009"/>
                </a:cubicBezTo>
                <a:cubicBezTo>
                  <a:pt x="5643" y="11648"/>
                  <a:pt x="4802" y="11640"/>
                  <a:pt x="3961" y="10956"/>
                </a:cubicBezTo>
                <a:cubicBezTo>
                  <a:pt x="3120" y="10272"/>
                  <a:pt x="2075" y="8221"/>
                  <a:pt x="1415" y="6904"/>
                </a:cubicBezTo>
                <a:cubicBezTo>
                  <a:pt x="755" y="5587"/>
                  <a:pt x="32" y="4126"/>
                  <a:pt x="2" y="3053"/>
                </a:cubicBezTo>
                <a:close/>
              </a:path>
            </a:pathLst>
          </a:custGeom>
          <a:solidFill>
            <a:srgbClr val="0000CC"/>
          </a:solidFill>
          <a:ln w="31750" cmpd="dbl">
            <a:solidFill>
              <a:schemeClr val="bg1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58" name="Text Box 16497">
            <a:extLst>
              <a:ext uri="{FF2B5EF4-FFF2-40B4-BE49-F238E27FC236}">
                <a16:creationId xmlns:a16="http://schemas.microsoft.com/office/drawing/2014/main" id="{2FADA53A-3E74-4C77-BB07-2BBA2D2CCC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6728" y="19176060"/>
            <a:ext cx="267229" cy="88057"/>
          </a:xfrm>
          <a:prstGeom prst="rect">
            <a:avLst/>
          </a:prstGeom>
          <a:noFill/>
          <a:ln>
            <a:noFill/>
          </a:ln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en-US" altLang="ja-JP" sz="1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7</a:t>
            </a:r>
            <a:endPara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9" name="Text Box 16497">
            <a:extLst>
              <a:ext uri="{FF2B5EF4-FFF2-40B4-BE49-F238E27FC236}">
                <a16:creationId xmlns:a16="http://schemas.microsoft.com/office/drawing/2014/main" id="{851396E8-B647-4447-842F-476230FA6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6318" y="19037589"/>
            <a:ext cx="267229" cy="88056"/>
          </a:xfrm>
          <a:prstGeom prst="rect">
            <a:avLst/>
          </a:prstGeom>
          <a:noFill/>
          <a:ln>
            <a:noFill/>
          </a:ln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7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国道</a:t>
            </a:r>
          </a:p>
        </xdr:txBody>
      </xdr:sp>
    </xdr:grpSp>
    <xdr:clientData/>
  </xdr:twoCellAnchor>
  <xdr:twoCellAnchor editAs="oneCell">
    <xdr:from>
      <xdr:col>6</xdr:col>
      <xdr:colOff>883907</xdr:colOff>
      <xdr:row>99</xdr:row>
      <xdr:rowOff>72571</xdr:rowOff>
    </xdr:from>
    <xdr:to>
      <xdr:col>9</xdr:col>
      <xdr:colOff>64264</xdr:colOff>
      <xdr:row>102</xdr:row>
      <xdr:rowOff>69357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6399FB34-A322-496C-BC27-3BF683762F9E}"/>
            </a:ext>
          </a:extLst>
        </xdr:cNvPr>
        <xdr:cNvGrpSpPr/>
      </xdr:nvGrpSpPr>
      <xdr:grpSpPr>
        <a:xfrm>
          <a:off x="3725532" y="17360446"/>
          <a:ext cx="863107" cy="520661"/>
          <a:chOff x="4163785" y="25463500"/>
          <a:chExt cx="876714" cy="541071"/>
        </a:xfrm>
      </xdr:grpSpPr>
      <xdr:sp macro="" textlink="">
        <xdr:nvSpPr>
          <xdr:cNvPr id="62" name="Rectangle 4454">
            <a:extLst>
              <a:ext uri="{FF2B5EF4-FFF2-40B4-BE49-F238E27FC236}">
                <a16:creationId xmlns:a16="http://schemas.microsoft.com/office/drawing/2014/main" id="{79FF8BB8-D41F-4033-9DF7-780F2E18833F}"/>
              </a:ext>
            </a:extLst>
          </xdr:cNvPr>
          <xdr:cNvSpPr>
            <a:spLocks noChangeArrowheads="1"/>
          </xdr:cNvSpPr>
        </xdr:nvSpPr>
        <xdr:spPr bwMode="auto">
          <a:xfrm>
            <a:off x="4163785" y="25463500"/>
            <a:ext cx="876714" cy="541071"/>
          </a:xfrm>
          <a:prstGeom prst="rect">
            <a:avLst/>
          </a:prstGeom>
          <a:solidFill>
            <a:srgbClr val="0000CC"/>
          </a:solidFill>
          <a:ln w="38100" cmpd="dbl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63" name="Text Box 4457">
            <a:extLst>
              <a:ext uri="{FF2B5EF4-FFF2-40B4-BE49-F238E27FC236}">
                <a16:creationId xmlns:a16="http://schemas.microsoft.com/office/drawing/2014/main" id="{726F5CA7-6E49-4E81-9A23-52B20B3346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98726" y="25479758"/>
            <a:ext cx="377176" cy="459934"/>
          </a:xfrm>
          <a:prstGeom prst="rect">
            <a:avLst/>
          </a:prstGeom>
          <a:noFill/>
          <a:ln>
            <a:noFill/>
          </a:ln>
        </xdr:spPr>
        <xdr:txBody>
          <a:bodyPr vertOverflow="clip" wrap="non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能 代</a:t>
            </a:r>
            <a:endParaRPr lang="en-US" altLang="ja-JP" sz="5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endParaRPr>
          </a:p>
          <a:p>
            <a:pPr algn="ctr" rtl="0">
              <a:defRPr sz="1000"/>
            </a:pPr>
            <a:endParaRPr lang="en-US" altLang="ja-JP" sz="5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endParaRPr>
          </a:p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北秋田</a:t>
            </a:r>
          </a:p>
        </xdr:txBody>
      </xdr:sp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E4E278AE-C326-4648-AD41-739A5147BEFC}"/>
              </a:ext>
            </a:extLst>
          </xdr:cNvPr>
          <xdr:cNvGrpSpPr>
            <a:grpSpLocks noChangeAspect="1"/>
          </xdr:cNvGrpSpPr>
        </xdr:nvGrpSpPr>
        <xdr:grpSpPr>
          <a:xfrm>
            <a:off x="4587961" y="25520570"/>
            <a:ext cx="213976" cy="197505"/>
            <a:chOff x="10324779" y="19021442"/>
            <a:chExt cx="402189" cy="373671"/>
          </a:xfrm>
        </xdr:grpSpPr>
        <xdr:sp macro="" textlink="">
          <xdr:nvSpPr>
            <xdr:cNvPr id="66" name="AutoShape 16496">
              <a:extLst>
                <a:ext uri="{FF2B5EF4-FFF2-40B4-BE49-F238E27FC236}">
                  <a16:creationId xmlns:a16="http://schemas.microsoft.com/office/drawing/2014/main" id="{306C76CD-927A-48A8-9807-088CA536FD1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324779" y="19021442"/>
              <a:ext cx="402189" cy="373671"/>
            </a:xfrm>
            <a:custGeom>
              <a:avLst/>
              <a:gdLst>
                <a:gd name="connsiteX0" fmla="*/ 0 w 10000"/>
                <a:gd name="connsiteY0" fmla="*/ 5000 h 10000"/>
                <a:gd name="connsiteX1" fmla="*/ 2000 w 10000"/>
                <a:gd name="connsiteY1" fmla="*/ 0 h 10000"/>
                <a:gd name="connsiteX2" fmla="*/ 8000 w 10000"/>
                <a:gd name="connsiteY2" fmla="*/ 0 h 10000"/>
                <a:gd name="connsiteX3" fmla="*/ 10000 w 10000"/>
                <a:gd name="connsiteY3" fmla="*/ 5000 h 10000"/>
                <a:gd name="connsiteX4" fmla="*/ 8000 w 10000"/>
                <a:gd name="connsiteY4" fmla="*/ 10000 h 10000"/>
                <a:gd name="connsiteX5" fmla="*/ 2000 w 10000"/>
                <a:gd name="connsiteY5" fmla="*/ 10000 h 10000"/>
                <a:gd name="connsiteX6" fmla="*/ 0 w 10000"/>
                <a:gd name="connsiteY6" fmla="*/ 5000 h 10000"/>
                <a:gd name="connsiteX0" fmla="*/ 0 w 9533"/>
                <a:gd name="connsiteY0" fmla="*/ 2333 h 10000"/>
                <a:gd name="connsiteX1" fmla="*/ 1533 w 9533"/>
                <a:gd name="connsiteY1" fmla="*/ 0 h 10000"/>
                <a:gd name="connsiteX2" fmla="*/ 7533 w 9533"/>
                <a:gd name="connsiteY2" fmla="*/ 0 h 10000"/>
                <a:gd name="connsiteX3" fmla="*/ 9533 w 9533"/>
                <a:gd name="connsiteY3" fmla="*/ 5000 h 10000"/>
                <a:gd name="connsiteX4" fmla="*/ 7533 w 9533"/>
                <a:gd name="connsiteY4" fmla="*/ 10000 h 10000"/>
                <a:gd name="connsiteX5" fmla="*/ 1533 w 9533"/>
                <a:gd name="connsiteY5" fmla="*/ 10000 h 10000"/>
                <a:gd name="connsiteX6" fmla="*/ 0 w 9533"/>
                <a:gd name="connsiteY6" fmla="*/ 2333 h 10000"/>
                <a:gd name="connsiteX0" fmla="*/ 0 w 9472"/>
                <a:gd name="connsiteY0" fmla="*/ 2333 h 10000"/>
                <a:gd name="connsiteX1" fmla="*/ 1608 w 9472"/>
                <a:gd name="connsiteY1" fmla="*/ 0 h 10000"/>
                <a:gd name="connsiteX2" fmla="*/ 7902 w 9472"/>
                <a:gd name="connsiteY2" fmla="*/ 0 h 10000"/>
                <a:gd name="connsiteX3" fmla="*/ 9472 w 9472"/>
                <a:gd name="connsiteY3" fmla="*/ 2118 h 10000"/>
                <a:gd name="connsiteX4" fmla="*/ 7902 w 9472"/>
                <a:gd name="connsiteY4" fmla="*/ 10000 h 10000"/>
                <a:gd name="connsiteX5" fmla="*/ 1608 w 9472"/>
                <a:gd name="connsiteY5" fmla="*/ 10000 h 10000"/>
                <a:gd name="connsiteX6" fmla="*/ 0 w 9472"/>
                <a:gd name="connsiteY6" fmla="*/ 2333 h 10000"/>
                <a:gd name="connsiteX0" fmla="*/ 0 w 10000"/>
                <a:gd name="connsiteY0" fmla="*/ 2333 h 10000"/>
                <a:gd name="connsiteX1" fmla="*/ 1698 w 10000"/>
                <a:gd name="connsiteY1" fmla="*/ 0 h 10000"/>
                <a:gd name="connsiteX2" fmla="*/ 8342 w 10000"/>
                <a:gd name="connsiteY2" fmla="*/ 0 h 10000"/>
                <a:gd name="connsiteX3" fmla="*/ 10000 w 10000"/>
                <a:gd name="connsiteY3" fmla="*/ 2118 h 10000"/>
                <a:gd name="connsiteX4" fmla="*/ 6552 w 10000"/>
                <a:gd name="connsiteY4" fmla="*/ 9011 h 10000"/>
                <a:gd name="connsiteX5" fmla="*/ 1698 w 10000"/>
                <a:gd name="connsiteY5" fmla="*/ 10000 h 10000"/>
                <a:gd name="connsiteX6" fmla="*/ 0 w 10000"/>
                <a:gd name="connsiteY6" fmla="*/ 2333 h 10000"/>
                <a:gd name="connsiteX0" fmla="*/ 0 w 10000"/>
                <a:gd name="connsiteY0" fmla="*/ 2333 h 9140"/>
                <a:gd name="connsiteX1" fmla="*/ 1698 w 10000"/>
                <a:gd name="connsiteY1" fmla="*/ 0 h 9140"/>
                <a:gd name="connsiteX2" fmla="*/ 8342 w 10000"/>
                <a:gd name="connsiteY2" fmla="*/ 0 h 9140"/>
                <a:gd name="connsiteX3" fmla="*/ 10000 w 10000"/>
                <a:gd name="connsiteY3" fmla="*/ 2118 h 9140"/>
                <a:gd name="connsiteX4" fmla="*/ 6552 w 10000"/>
                <a:gd name="connsiteY4" fmla="*/ 9011 h 9140"/>
                <a:gd name="connsiteX5" fmla="*/ 3369 w 10000"/>
                <a:gd name="connsiteY5" fmla="*/ 9140 h 9140"/>
                <a:gd name="connsiteX6" fmla="*/ 0 w 10000"/>
                <a:gd name="connsiteY6" fmla="*/ 2333 h 9140"/>
                <a:gd name="connsiteX0" fmla="*/ 0 w 9801"/>
                <a:gd name="connsiteY0" fmla="*/ 2553 h 10000"/>
                <a:gd name="connsiteX1" fmla="*/ 1698 w 9801"/>
                <a:gd name="connsiteY1" fmla="*/ 0 h 10000"/>
                <a:gd name="connsiteX2" fmla="*/ 8342 w 9801"/>
                <a:gd name="connsiteY2" fmla="*/ 0 h 10000"/>
                <a:gd name="connsiteX3" fmla="*/ 9801 w 9801"/>
                <a:gd name="connsiteY3" fmla="*/ 2599 h 10000"/>
                <a:gd name="connsiteX4" fmla="*/ 6552 w 9801"/>
                <a:gd name="connsiteY4" fmla="*/ 9859 h 10000"/>
                <a:gd name="connsiteX5" fmla="*/ 3369 w 9801"/>
                <a:gd name="connsiteY5" fmla="*/ 10000 h 10000"/>
                <a:gd name="connsiteX6" fmla="*/ 0 w 9801"/>
                <a:gd name="connsiteY6" fmla="*/ 2553 h 10000"/>
                <a:gd name="connsiteX0" fmla="*/ 0 w 9716"/>
                <a:gd name="connsiteY0" fmla="*/ 2788 h 10000"/>
                <a:gd name="connsiteX1" fmla="*/ 1448 w 9716"/>
                <a:gd name="connsiteY1" fmla="*/ 0 h 10000"/>
                <a:gd name="connsiteX2" fmla="*/ 8227 w 9716"/>
                <a:gd name="connsiteY2" fmla="*/ 0 h 10000"/>
                <a:gd name="connsiteX3" fmla="*/ 9716 w 9716"/>
                <a:gd name="connsiteY3" fmla="*/ 2599 h 10000"/>
                <a:gd name="connsiteX4" fmla="*/ 6401 w 9716"/>
                <a:gd name="connsiteY4" fmla="*/ 9859 h 10000"/>
                <a:gd name="connsiteX5" fmla="*/ 3153 w 9716"/>
                <a:gd name="connsiteY5" fmla="*/ 10000 h 10000"/>
                <a:gd name="connsiteX6" fmla="*/ 0 w 9716"/>
                <a:gd name="connsiteY6" fmla="*/ 2788 h 10000"/>
                <a:gd name="connsiteX0" fmla="*/ 0 w 9875"/>
                <a:gd name="connsiteY0" fmla="*/ 2694 h 10000"/>
                <a:gd name="connsiteX1" fmla="*/ 1365 w 9875"/>
                <a:gd name="connsiteY1" fmla="*/ 0 h 10000"/>
                <a:gd name="connsiteX2" fmla="*/ 8342 w 9875"/>
                <a:gd name="connsiteY2" fmla="*/ 0 h 10000"/>
                <a:gd name="connsiteX3" fmla="*/ 9875 w 9875"/>
                <a:gd name="connsiteY3" fmla="*/ 2599 h 10000"/>
                <a:gd name="connsiteX4" fmla="*/ 6463 w 9875"/>
                <a:gd name="connsiteY4" fmla="*/ 9859 h 10000"/>
                <a:gd name="connsiteX5" fmla="*/ 3120 w 9875"/>
                <a:gd name="connsiteY5" fmla="*/ 10000 h 10000"/>
                <a:gd name="connsiteX6" fmla="*/ 0 w 9875"/>
                <a:gd name="connsiteY6" fmla="*/ 2694 h 10000"/>
                <a:gd name="connsiteX0" fmla="*/ 0 w 10000"/>
                <a:gd name="connsiteY0" fmla="*/ 2694 h 10000"/>
                <a:gd name="connsiteX1" fmla="*/ 1297 w 10000"/>
                <a:gd name="connsiteY1" fmla="*/ 329 h 10000"/>
                <a:gd name="connsiteX2" fmla="*/ 8448 w 10000"/>
                <a:gd name="connsiteY2" fmla="*/ 0 h 10000"/>
                <a:gd name="connsiteX3" fmla="*/ 10000 w 10000"/>
                <a:gd name="connsiteY3" fmla="*/ 2599 h 10000"/>
                <a:gd name="connsiteX4" fmla="*/ 6545 w 10000"/>
                <a:gd name="connsiteY4" fmla="*/ 9859 h 10000"/>
                <a:gd name="connsiteX5" fmla="*/ 3159 w 10000"/>
                <a:gd name="connsiteY5" fmla="*/ 10000 h 10000"/>
                <a:gd name="connsiteX6" fmla="*/ 0 w 10000"/>
                <a:gd name="connsiteY6" fmla="*/ 2694 h 10000"/>
                <a:gd name="connsiteX0" fmla="*/ 0 w 10000"/>
                <a:gd name="connsiteY0" fmla="*/ 2694 h 10000"/>
                <a:gd name="connsiteX1" fmla="*/ 1170 w 10000"/>
                <a:gd name="connsiteY1" fmla="*/ 376 h 10000"/>
                <a:gd name="connsiteX2" fmla="*/ 8448 w 10000"/>
                <a:gd name="connsiteY2" fmla="*/ 0 h 10000"/>
                <a:gd name="connsiteX3" fmla="*/ 10000 w 10000"/>
                <a:gd name="connsiteY3" fmla="*/ 2599 h 10000"/>
                <a:gd name="connsiteX4" fmla="*/ 6545 w 10000"/>
                <a:gd name="connsiteY4" fmla="*/ 9859 h 10000"/>
                <a:gd name="connsiteX5" fmla="*/ 3159 w 10000"/>
                <a:gd name="connsiteY5" fmla="*/ 10000 h 10000"/>
                <a:gd name="connsiteX6" fmla="*/ 0 w 10000"/>
                <a:gd name="connsiteY6" fmla="*/ 2694 h 10000"/>
                <a:gd name="connsiteX0" fmla="*/ 0 w 10000"/>
                <a:gd name="connsiteY0" fmla="*/ 2318 h 9624"/>
                <a:gd name="connsiteX1" fmla="*/ 1170 w 10000"/>
                <a:gd name="connsiteY1" fmla="*/ 0 h 9624"/>
                <a:gd name="connsiteX2" fmla="*/ 8575 w 10000"/>
                <a:gd name="connsiteY2" fmla="*/ 236 h 9624"/>
                <a:gd name="connsiteX3" fmla="*/ 10000 w 10000"/>
                <a:gd name="connsiteY3" fmla="*/ 2223 h 9624"/>
                <a:gd name="connsiteX4" fmla="*/ 6545 w 10000"/>
                <a:gd name="connsiteY4" fmla="*/ 9483 h 9624"/>
                <a:gd name="connsiteX5" fmla="*/ 3159 w 10000"/>
                <a:gd name="connsiteY5" fmla="*/ 9624 h 9624"/>
                <a:gd name="connsiteX6" fmla="*/ 0 w 10000"/>
                <a:gd name="connsiteY6" fmla="*/ 2318 h 9624"/>
                <a:gd name="connsiteX0" fmla="*/ 0 w 10000"/>
                <a:gd name="connsiteY0" fmla="*/ 2555 h 10146"/>
                <a:gd name="connsiteX1" fmla="*/ 1170 w 10000"/>
                <a:gd name="connsiteY1" fmla="*/ 146 h 10146"/>
                <a:gd name="connsiteX2" fmla="*/ 8110 w 10000"/>
                <a:gd name="connsiteY2" fmla="*/ 0 h 10146"/>
                <a:gd name="connsiteX3" fmla="*/ 10000 w 10000"/>
                <a:gd name="connsiteY3" fmla="*/ 2456 h 10146"/>
                <a:gd name="connsiteX4" fmla="*/ 6545 w 10000"/>
                <a:gd name="connsiteY4" fmla="*/ 9999 h 10146"/>
                <a:gd name="connsiteX5" fmla="*/ 3159 w 10000"/>
                <a:gd name="connsiteY5" fmla="*/ 10146 h 10146"/>
                <a:gd name="connsiteX6" fmla="*/ 0 w 10000"/>
                <a:gd name="connsiteY6" fmla="*/ 2555 h 10146"/>
                <a:gd name="connsiteX0" fmla="*/ 0 w 10000"/>
                <a:gd name="connsiteY0" fmla="*/ 2409 h 10000"/>
                <a:gd name="connsiteX1" fmla="*/ 1170 w 10000"/>
                <a:gd name="connsiteY1" fmla="*/ 0 h 10000"/>
                <a:gd name="connsiteX2" fmla="*/ 8110 w 10000"/>
                <a:gd name="connsiteY2" fmla="*/ 98 h 10000"/>
                <a:gd name="connsiteX3" fmla="*/ 10000 w 10000"/>
                <a:gd name="connsiteY3" fmla="*/ 2310 h 10000"/>
                <a:gd name="connsiteX4" fmla="*/ 6545 w 10000"/>
                <a:gd name="connsiteY4" fmla="*/ 9853 h 10000"/>
                <a:gd name="connsiteX5" fmla="*/ 3159 w 10000"/>
                <a:gd name="connsiteY5" fmla="*/ 10000 h 10000"/>
                <a:gd name="connsiteX6" fmla="*/ 0 w 10000"/>
                <a:gd name="connsiteY6" fmla="*/ 2409 h 10000"/>
                <a:gd name="connsiteX0" fmla="*/ 0 w 9492"/>
                <a:gd name="connsiteY0" fmla="*/ 2409 h 10000"/>
                <a:gd name="connsiteX1" fmla="*/ 1170 w 9492"/>
                <a:gd name="connsiteY1" fmla="*/ 0 h 10000"/>
                <a:gd name="connsiteX2" fmla="*/ 8110 w 9492"/>
                <a:gd name="connsiteY2" fmla="*/ 98 h 10000"/>
                <a:gd name="connsiteX3" fmla="*/ 9492 w 9492"/>
                <a:gd name="connsiteY3" fmla="*/ 2408 h 10000"/>
                <a:gd name="connsiteX4" fmla="*/ 6545 w 9492"/>
                <a:gd name="connsiteY4" fmla="*/ 9853 h 10000"/>
                <a:gd name="connsiteX5" fmla="*/ 3159 w 9492"/>
                <a:gd name="connsiteY5" fmla="*/ 10000 h 10000"/>
                <a:gd name="connsiteX6" fmla="*/ 0 w 9492"/>
                <a:gd name="connsiteY6" fmla="*/ 2409 h 10000"/>
                <a:gd name="connsiteX0" fmla="*/ 0 w 10000"/>
                <a:gd name="connsiteY0" fmla="*/ 2409 h 10000"/>
                <a:gd name="connsiteX1" fmla="*/ 1233 w 10000"/>
                <a:gd name="connsiteY1" fmla="*/ 0 h 10000"/>
                <a:gd name="connsiteX2" fmla="*/ 8544 w 10000"/>
                <a:gd name="connsiteY2" fmla="*/ 98 h 10000"/>
                <a:gd name="connsiteX3" fmla="*/ 10000 w 10000"/>
                <a:gd name="connsiteY3" fmla="*/ 2408 h 10000"/>
                <a:gd name="connsiteX4" fmla="*/ 6449 w 10000"/>
                <a:gd name="connsiteY4" fmla="*/ 9413 h 10000"/>
                <a:gd name="connsiteX5" fmla="*/ 3328 w 10000"/>
                <a:gd name="connsiteY5" fmla="*/ 10000 h 10000"/>
                <a:gd name="connsiteX6" fmla="*/ 0 w 10000"/>
                <a:gd name="connsiteY6" fmla="*/ 2409 h 10000"/>
                <a:gd name="connsiteX0" fmla="*/ 0 w 10000"/>
                <a:gd name="connsiteY0" fmla="*/ 2409 h 9413"/>
                <a:gd name="connsiteX1" fmla="*/ 1233 w 10000"/>
                <a:gd name="connsiteY1" fmla="*/ 0 h 9413"/>
                <a:gd name="connsiteX2" fmla="*/ 8544 w 10000"/>
                <a:gd name="connsiteY2" fmla="*/ 98 h 9413"/>
                <a:gd name="connsiteX3" fmla="*/ 10000 w 10000"/>
                <a:gd name="connsiteY3" fmla="*/ 2408 h 9413"/>
                <a:gd name="connsiteX4" fmla="*/ 6449 w 10000"/>
                <a:gd name="connsiteY4" fmla="*/ 9413 h 9413"/>
                <a:gd name="connsiteX5" fmla="*/ 3462 w 10000"/>
                <a:gd name="connsiteY5" fmla="*/ 9218 h 9413"/>
                <a:gd name="connsiteX6" fmla="*/ 0 w 10000"/>
                <a:gd name="connsiteY6" fmla="*/ 2409 h 9413"/>
                <a:gd name="connsiteX0" fmla="*/ 0 w 10000"/>
                <a:gd name="connsiteY0" fmla="*/ 2559 h 10053"/>
                <a:gd name="connsiteX1" fmla="*/ 1233 w 10000"/>
                <a:gd name="connsiteY1" fmla="*/ 0 h 10053"/>
                <a:gd name="connsiteX2" fmla="*/ 8544 w 10000"/>
                <a:gd name="connsiteY2" fmla="*/ 104 h 10053"/>
                <a:gd name="connsiteX3" fmla="*/ 10000 w 10000"/>
                <a:gd name="connsiteY3" fmla="*/ 2558 h 10053"/>
                <a:gd name="connsiteX4" fmla="*/ 6449 w 10000"/>
                <a:gd name="connsiteY4" fmla="*/ 10000 h 10053"/>
                <a:gd name="connsiteX5" fmla="*/ 3819 w 10000"/>
                <a:gd name="connsiteY5" fmla="*/ 10053 h 10053"/>
                <a:gd name="connsiteX6" fmla="*/ 0 w 10000"/>
                <a:gd name="connsiteY6" fmla="*/ 2559 h 10053"/>
                <a:gd name="connsiteX0" fmla="*/ 0 w 10000"/>
                <a:gd name="connsiteY0" fmla="*/ 2559 h 10053"/>
                <a:gd name="connsiteX1" fmla="*/ 1233 w 10000"/>
                <a:gd name="connsiteY1" fmla="*/ 0 h 10053"/>
                <a:gd name="connsiteX2" fmla="*/ 8544 w 10000"/>
                <a:gd name="connsiteY2" fmla="*/ 104 h 10053"/>
                <a:gd name="connsiteX3" fmla="*/ 10000 w 10000"/>
                <a:gd name="connsiteY3" fmla="*/ 2558 h 10053"/>
                <a:gd name="connsiteX4" fmla="*/ 6449 w 10000"/>
                <a:gd name="connsiteY4" fmla="*/ 10000 h 10053"/>
                <a:gd name="connsiteX5" fmla="*/ 3819 w 10000"/>
                <a:gd name="connsiteY5" fmla="*/ 10053 h 10053"/>
                <a:gd name="connsiteX6" fmla="*/ 0 w 10000"/>
                <a:gd name="connsiteY6" fmla="*/ 2559 h 10053"/>
                <a:gd name="connsiteX0" fmla="*/ 0 w 9911"/>
                <a:gd name="connsiteY0" fmla="*/ 2507 h 10053"/>
                <a:gd name="connsiteX1" fmla="*/ 1144 w 9911"/>
                <a:gd name="connsiteY1" fmla="*/ 0 h 10053"/>
                <a:gd name="connsiteX2" fmla="*/ 8455 w 9911"/>
                <a:gd name="connsiteY2" fmla="*/ 104 h 10053"/>
                <a:gd name="connsiteX3" fmla="*/ 9911 w 9911"/>
                <a:gd name="connsiteY3" fmla="*/ 2558 h 10053"/>
                <a:gd name="connsiteX4" fmla="*/ 6360 w 9911"/>
                <a:gd name="connsiteY4" fmla="*/ 10000 h 10053"/>
                <a:gd name="connsiteX5" fmla="*/ 3730 w 9911"/>
                <a:gd name="connsiteY5" fmla="*/ 10053 h 10053"/>
                <a:gd name="connsiteX6" fmla="*/ 0 w 9911"/>
                <a:gd name="connsiteY6" fmla="*/ 2507 h 10053"/>
                <a:gd name="connsiteX0" fmla="*/ 0 w 10000"/>
                <a:gd name="connsiteY0" fmla="*/ 2391 h 9897"/>
                <a:gd name="connsiteX1" fmla="*/ 1154 w 10000"/>
                <a:gd name="connsiteY1" fmla="*/ 52 h 9897"/>
                <a:gd name="connsiteX2" fmla="*/ 8531 w 10000"/>
                <a:gd name="connsiteY2" fmla="*/ 0 h 9897"/>
                <a:gd name="connsiteX3" fmla="*/ 10000 w 10000"/>
                <a:gd name="connsiteY3" fmla="*/ 2442 h 9897"/>
                <a:gd name="connsiteX4" fmla="*/ 6417 w 10000"/>
                <a:gd name="connsiteY4" fmla="*/ 9844 h 9897"/>
                <a:gd name="connsiteX5" fmla="*/ 3763 w 10000"/>
                <a:gd name="connsiteY5" fmla="*/ 9897 h 9897"/>
                <a:gd name="connsiteX6" fmla="*/ 0 w 10000"/>
                <a:gd name="connsiteY6" fmla="*/ 2391 h 9897"/>
                <a:gd name="connsiteX0" fmla="*/ 0 w 10000"/>
                <a:gd name="connsiteY0" fmla="*/ 2363 h 9947"/>
                <a:gd name="connsiteX1" fmla="*/ 1154 w 10000"/>
                <a:gd name="connsiteY1" fmla="*/ 0 h 9947"/>
                <a:gd name="connsiteX2" fmla="*/ 8891 w 10000"/>
                <a:gd name="connsiteY2" fmla="*/ 104 h 9947"/>
                <a:gd name="connsiteX3" fmla="*/ 10000 w 10000"/>
                <a:gd name="connsiteY3" fmla="*/ 2414 h 9947"/>
                <a:gd name="connsiteX4" fmla="*/ 6417 w 10000"/>
                <a:gd name="connsiteY4" fmla="*/ 9893 h 9947"/>
                <a:gd name="connsiteX5" fmla="*/ 3763 w 10000"/>
                <a:gd name="connsiteY5" fmla="*/ 9947 h 9947"/>
                <a:gd name="connsiteX6" fmla="*/ 0 w 10000"/>
                <a:gd name="connsiteY6" fmla="*/ 2363 h 9947"/>
                <a:gd name="connsiteX0" fmla="*/ 0 w 9730"/>
                <a:gd name="connsiteY0" fmla="*/ 2376 h 10000"/>
                <a:gd name="connsiteX1" fmla="*/ 1154 w 9730"/>
                <a:gd name="connsiteY1" fmla="*/ 0 h 10000"/>
                <a:gd name="connsiteX2" fmla="*/ 8891 w 9730"/>
                <a:gd name="connsiteY2" fmla="*/ 105 h 10000"/>
                <a:gd name="connsiteX3" fmla="*/ 9730 w 9730"/>
                <a:gd name="connsiteY3" fmla="*/ 2584 h 10000"/>
                <a:gd name="connsiteX4" fmla="*/ 6417 w 9730"/>
                <a:gd name="connsiteY4" fmla="*/ 9946 h 10000"/>
                <a:gd name="connsiteX5" fmla="*/ 3763 w 9730"/>
                <a:gd name="connsiteY5" fmla="*/ 10000 h 10000"/>
                <a:gd name="connsiteX6" fmla="*/ 0 w 9730"/>
                <a:gd name="connsiteY6" fmla="*/ 2376 h 10000"/>
                <a:gd name="connsiteX0" fmla="*/ 0 w 10000"/>
                <a:gd name="connsiteY0" fmla="*/ 2376 h 10000"/>
                <a:gd name="connsiteX1" fmla="*/ 1186 w 10000"/>
                <a:gd name="connsiteY1" fmla="*/ 0 h 10000"/>
                <a:gd name="connsiteX2" fmla="*/ 9138 w 10000"/>
                <a:gd name="connsiteY2" fmla="*/ 105 h 10000"/>
                <a:gd name="connsiteX3" fmla="*/ 10000 w 10000"/>
                <a:gd name="connsiteY3" fmla="*/ 2584 h 10000"/>
                <a:gd name="connsiteX4" fmla="*/ 6549 w 10000"/>
                <a:gd name="connsiteY4" fmla="*/ 9894 h 10000"/>
                <a:gd name="connsiteX5" fmla="*/ 3867 w 10000"/>
                <a:gd name="connsiteY5" fmla="*/ 10000 h 10000"/>
                <a:gd name="connsiteX6" fmla="*/ 0 w 10000"/>
                <a:gd name="connsiteY6" fmla="*/ 2376 h 10000"/>
                <a:gd name="connsiteX0" fmla="*/ 0 w 10000"/>
                <a:gd name="connsiteY0" fmla="*/ 2376 h 10000"/>
                <a:gd name="connsiteX1" fmla="*/ 1186 w 10000"/>
                <a:gd name="connsiteY1" fmla="*/ 0 h 10000"/>
                <a:gd name="connsiteX2" fmla="*/ 9138 w 10000"/>
                <a:gd name="connsiteY2" fmla="*/ 105 h 10000"/>
                <a:gd name="connsiteX3" fmla="*/ 10000 w 10000"/>
                <a:gd name="connsiteY3" fmla="*/ 2584 h 10000"/>
                <a:gd name="connsiteX4" fmla="*/ 6503 w 10000"/>
                <a:gd name="connsiteY4" fmla="*/ 9684 h 10000"/>
                <a:gd name="connsiteX5" fmla="*/ 3867 w 10000"/>
                <a:gd name="connsiteY5" fmla="*/ 10000 h 10000"/>
                <a:gd name="connsiteX6" fmla="*/ 0 w 10000"/>
                <a:gd name="connsiteY6" fmla="*/ 2376 h 10000"/>
                <a:gd name="connsiteX0" fmla="*/ 0 w 10000"/>
                <a:gd name="connsiteY0" fmla="*/ 2376 h 9684"/>
                <a:gd name="connsiteX1" fmla="*/ 1186 w 10000"/>
                <a:gd name="connsiteY1" fmla="*/ 0 h 9684"/>
                <a:gd name="connsiteX2" fmla="*/ 9138 w 10000"/>
                <a:gd name="connsiteY2" fmla="*/ 105 h 9684"/>
                <a:gd name="connsiteX3" fmla="*/ 10000 w 10000"/>
                <a:gd name="connsiteY3" fmla="*/ 2584 h 9684"/>
                <a:gd name="connsiteX4" fmla="*/ 6503 w 10000"/>
                <a:gd name="connsiteY4" fmla="*/ 9684 h 9684"/>
                <a:gd name="connsiteX5" fmla="*/ 3728 w 10000"/>
                <a:gd name="connsiteY5" fmla="*/ 9633 h 9684"/>
                <a:gd name="connsiteX6" fmla="*/ 0 w 10000"/>
                <a:gd name="connsiteY6" fmla="*/ 2376 h 9684"/>
                <a:gd name="connsiteX0" fmla="*/ 0 w 10000"/>
                <a:gd name="connsiteY0" fmla="*/ 2454 h 10001"/>
                <a:gd name="connsiteX1" fmla="*/ 1186 w 10000"/>
                <a:gd name="connsiteY1" fmla="*/ 0 h 10001"/>
                <a:gd name="connsiteX2" fmla="*/ 9138 w 10000"/>
                <a:gd name="connsiteY2" fmla="*/ 108 h 10001"/>
                <a:gd name="connsiteX3" fmla="*/ 10000 w 10000"/>
                <a:gd name="connsiteY3" fmla="*/ 2668 h 10001"/>
                <a:gd name="connsiteX4" fmla="*/ 6503 w 10000"/>
                <a:gd name="connsiteY4" fmla="*/ 10000 h 10001"/>
                <a:gd name="connsiteX5" fmla="*/ 3774 w 10000"/>
                <a:gd name="connsiteY5" fmla="*/ 10001 h 10001"/>
                <a:gd name="connsiteX6" fmla="*/ 0 w 10000"/>
                <a:gd name="connsiteY6" fmla="*/ 2454 h 10001"/>
                <a:gd name="connsiteX0" fmla="*/ 0 w 10000"/>
                <a:gd name="connsiteY0" fmla="*/ 2346 h 9893"/>
                <a:gd name="connsiteX1" fmla="*/ 955 w 10000"/>
                <a:gd name="connsiteY1" fmla="*/ 109 h 9893"/>
                <a:gd name="connsiteX2" fmla="*/ 9138 w 10000"/>
                <a:gd name="connsiteY2" fmla="*/ 0 h 9893"/>
                <a:gd name="connsiteX3" fmla="*/ 10000 w 10000"/>
                <a:gd name="connsiteY3" fmla="*/ 2560 h 9893"/>
                <a:gd name="connsiteX4" fmla="*/ 6503 w 10000"/>
                <a:gd name="connsiteY4" fmla="*/ 9892 h 9893"/>
                <a:gd name="connsiteX5" fmla="*/ 3774 w 10000"/>
                <a:gd name="connsiteY5" fmla="*/ 9893 h 9893"/>
                <a:gd name="connsiteX6" fmla="*/ 0 w 10000"/>
                <a:gd name="connsiteY6" fmla="*/ 2346 h 9893"/>
                <a:gd name="connsiteX0" fmla="*/ 0 w 10000"/>
                <a:gd name="connsiteY0" fmla="*/ 2535 h 10164"/>
                <a:gd name="connsiteX1" fmla="*/ 1047 w 10000"/>
                <a:gd name="connsiteY1" fmla="*/ 0 h 10164"/>
                <a:gd name="connsiteX2" fmla="*/ 9138 w 10000"/>
                <a:gd name="connsiteY2" fmla="*/ 164 h 10164"/>
                <a:gd name="connsiteX3" fmla="*/ 10000 w 10000"/>
                <a:gd name="connsiteY3" fmla="*/ 2752 h 10164"/>
                <a:gd name="connsiteX4" fmla="*/ 6503 w 10000"/>
                <a:gd name="connsiteY4" fmla="*/ 10163 h 10164"/>
                <a:gd name="connsiteX5" fmla="*/ 3774 w 10000"/>
                <a:gd name="connsiteY5" fmla="*/ 10164 h 10164"/>
                <a:gd name="connsiteX6" fmla="*/ 0 w 10000"/>
                <a:gd name="connsiteY6" fmla="*/ 2535 h 10164"/>
                <a:gd name="connsiteX0" fmla="*/ 0 w 10185"/>
                <a:gd name="connsiteY0" fmla="*/ 2590 h 10164"/>
                <a:gd name="connsiteX1" fmla="*/ 1232 w 10185"/>
                <a:gd name="connsiteY1" fmla="*/ 0 h 10164"/>
                <a:gd name="connsiteX2" fmla="*/ 9323 w 10185"/>
                <a:gd name="connsiteY2" fmla="*/ 164 h 10164"/>
                <a:gd name="connsiteX3" fmla="*/ 10185 w 10185"/>
                <a:gd name="connsiteY3" fmla="*/ 2752 h 10164"/>
                <a:gd name="connsiteX4" fmla="*/ 6688 w 10185"/>
                <a:gd name="connsiteY4" fmla="*/ 10163 h 10164"/>
                <a:gd name="connsiteX5" fmla="*/ 3959 w 10185"/>
                <a:gd name="connsiteY5" fmla="*/ 10164 h 10164"/>
                <a:gd name="connsiteX6" fmla="*/ 0 w 10185"/>
                <a:gd name="connsiteY6" fmla="*/ 2590 h 10164"/>
                <a:gd name="connsiteX0" fmla="*/ 0 w 10185"/>
                <a:gd name="connsiteY0" fmla="*/ 2590 h 10876"/>
                <a:gd name="connsiteX1" fmla="*/ 1232 w 10185"/>
                <a:gd name="connsiteY1" fmla="*/ 0 h 10876"/>
                <a:gd name="connsiteX2" fmla="*/ 9323 w 10185"/>
                <a:gd name="connsiteY2" fmla="*/ 164 h 10876"/>
                <a:gd name="connsiteX3" fmla="*/ 10185 w 10185"/>
                <a:gd name="connsiteY3" fmla="*/ 2752 h 10876"/>
                <a:gd name="connsiteX4" fmla="*/ 6688 w 10185"/>
                <a:gd name="connsiteY4" fmla="*/ 10163 h 10876"/>
                <a:gd name="connsiteX5" fmla="*/ 3820 w 10185"/>
                <a:gd name="connsiteY5" fmla="*/ 10876 h 10876"/>
                <a:gd name="connsiteX6" fmla="*/ 0 w 10185"/>
                <a:gd name="connsiteY6" fmla="*/ 2590 h 10876"/>
                <a:gd name="connsiteX0" fmla="*/ 0 w 10185"/>
                <a:gd name="connsiteY0" fmla="*/ 2590 h 10493"/>
                <a:gd name="connsiteX1" fmla="*/ 1232 w 10185"/>
                <a:gd name="connsiteY1" fmla="*/ 0 h 10493"/>
                <a:gd name="connsiteX2" fmla="*/ 9323 w 10185"/>
                <a:gd name="connsiteY2" fmla="*/ 164 h 10493"/>
                <a:gd name="connsiteX3" fmla="*/ 10185 w 10185"/>
                <a:gd name="connsiteY3" fmla="*/ 2752 h 10493"/>
                <a:gd name="connsiteX4" fmla="*/ 6688 w 10185"/>
                <a:gd name="connsiteY4" fmla="*/ 10163 h 10493"/>
                <a:gd name="connsiteX5" fmla="*/ 3959 w 10185"/>
                <a:gd name="connsiteY5" fmla="*/ 10493 h 10493"/>
                <a:gd name="connsiteX6" fmla="*/ 0 w 10185"/>
                <a:gd name="connsiteY6" fmla="*/ 2590 h 10493"/>
                <a:gd name="connsiteX0" fmla="*/ 0 w 10185"/>
                <a:gd name="connsiteY0" fmla="*/ 2590 h 10656"/>
                <a:gd name="connsiteX1" fmla="*/ 1232 w 10185"/>
                <a:gd name="connsiteY1" fmla="*/ 0 h 10656"/>
                <a:gd name="connsiteX2" fmla="*/ 9323 w 10185"/>
                <a:gd name="connsiteY2" fmla="*/ 164 h 10656"/>
                <a:gd name="connsiteX3" fmla="*/ 10185 w 10185"/>
                <a:gd name="connsiteY3" fmla="*/ 2752 h 10656"/>
                <a:gd name="connsiteX4" fmla="*/ 6596 w 10185"/>
                <a:gd name="connsiteY4" fmla="*/ 10656 h 10656"/>
                <a:gd name="connsiteX5" fmla="*/ 3959 w 10185"/>
                <a:gd name="connsiteY5" fmla="*/ 10493 h 10656"/>
                <a:gd name="connsiteX6" fmla="*/ 0 w 10185"/>
                <a:gd name="connsiteY6" fmla="*/ 2590 h 10656"/>
                <a:gd name="connsiteX0" fmla="*/ 0 w 10185"/>
                <a:gd name="connsiteY0" fmla="*/ 2590 h 10546"/>
                <a:gd name="connsiteX1" fmla="*/ 1232 w 10185"/>
                <a:gd name="connsiteY1" fmla="*/ 0 h 10546"/>
                <a:gd name="connsiteX2" fmla="*/ 9323 w 10185"/>
                <a:gd name="connsiteY2" fmla="*/ 164 h 10546"/>
                <a:gd name="connsiteX3" fmla="*/ 10185 w 10185"/>
                <a:gd name="connsiteY3" fmla="*/ 2752 h 10546"/>
                <a:gd name="connsiteX4" fmla="*/ 6457 w 10185"/>
                <a:gd name="connsiteY4" fmla="*/ 10546 h 10546"/>
                <a:gd name="connsiteX5" fmla="*/ 3959 w 10185"/>
                <a:gd name="connsiteY5" fmla="*/ 10493 h 10546"/>
                <a:gd name="connsiteX6" fmla="*/ 0 w 10185"/>
                <a:gd name="connsiteY6" fmla="*/ 2590 h 10546"/>
                <a:gd name="connsiteX0" fmla="*/ 0 w 10416"/>
                <a:gd name="connsiteY0" fmla="*/ 2590 h 10546"/>
                <a:gd name="connsiteX1" fmla="*/ 1232 w 10416"/>
                <a:gd name="connsiteY1" fmla="*/ 0 h 10546"/>
                <a:gd name="connsiteX2" fmla="*/ 9323 w 10416"/>
                <a:gd name="connsiteY2" fmla="*/ 164 h 10546"/>
                <a:gd name="connsiteX3" fmla="*/ 10416 w 10416"/>
                <a:gd name="connsiteY3" fmla="*/ 2423 h 10546"/>
                <a:gd name="connsiteX4" fmla="*/ 6457 w 10416"/>
                <a:gd name="connsiteY4" fmla="*/ 10546 h 10546"/>
                <a:gd name="connsiteX5" fmla="*/ 3959 w 10416"/>
                <a:gd name="connsiteY5" fmla="*/ 10493 h 10546"/>
                <a:gd name="connsiteX6" fmla="*/ 0 w 10416"/>
                <a:gd name="connsiteY6" fmla="*/ 2590 h 10546"/>
                <a:gd name="connsiteX0" fmla="*/ 0 w 10416"/>
                <a:gd name="connsiteY0" fmla="*/ 2645 h 10601"/>
                <a:gd name="connsiteX1" fmla="*/ 1232 w 10416"/>
                <a:gd name="connsiteY1" fmla="*/ 55 h 10601"/>
                <a:gd name="connsiteX2" fmla="*/ 9138 w 10416"/>
                <a:gd name="connsiteY2" fmla="*/ 0 h 10601"/>
                <a:gd name="connsiteX3" fmla="*/ 10416 w 10416"/>
                <a:gd name="connsiteY3" fmla="*/ 2478 h 10601"/>
                <a:gd name="connsiteX4" fmla="*/ 6457 w 10416"/>
                <a:gd name="connsiteY4" fmla="*/ 10601 h 10601"/>
                <a:gd name="connsiteX5" fmla="*/ 3959 w 10416"/>
                <a:gd name="connsiteY5" fmla="*/ 10548 h 10601"/>
                <a:gd name="connsiteX6" fmla="*/ 0 w 10416"/>
                <a:gd name="connsiteY6" fmla="*/ 2645 h 10601"/>
                <a:gd name="connsiteX0" fmla="*/ 0 w 10416"/>
                <a:gd name="connsiteY0" fmla="*/ 2590 h 10546"/>
                <a:gd name="connsiteX1" fmla="*/ 1232 w 10416"/>
                <a:gd name="connsiteY1" fmla="*/ 0 h 10546"/>
                <a:gd name="connsiteX2" fmla="*/ 9184 w 10416"/>
                <a:gd name="connsiteY2" fmla="*/ 55 h 10546"/>
                <a:gd name="connsiteX3" fmla="*/ 10416 w 10416"/>
                <a:gd name="connsiteY3" fmla="*/ 2423 h 10546"/>
                <a:gd name="connsiteX4" fmla="*/ 6457 w 10416"/>
                <a:gd name="connsiteY4" fmla="*/ 10546 h 10546"/>
                <a:gd name="connsiteX5" fmla="*/ 3959 w 10416"/>
                <a:gd name="connsiteY5" fmla="*/ 10493 h 10546"/>
                <a:gd name="connsiteX6" fmla="*/ 0 w 10416"/>
                <a:gd name="connsiteY6" fmla="*/ 2590 h 10546"/>
                <a:gd name="connsiteX0" fmla="*/ 0 w 10416"/>
                <a:gd name="connsiteY0" fmla="*/ 2699 h 10655"/>
                <a:gd name="connsiteX1" fmla="*/ 1232 w 10416"/>
                <a:gd name="connsiteY1" fmla="*/ 109 h 10655"/>
                <a:gd name="connsiteX2" fmla="*/ 9138 w 10416"/>
                <a:gd name="connsiteY2" fmla="*/ 0 h 10655"/>
                <a:gd name="connsiteX3" fmla="*/ 10416 w 10416"/>
                <a:gd name="connsiteY3" fmla="*/ 2532 h 10655"/>
                <a:gd name="connsiteX4" fmla="*/ 6457 w 10416"/>
                <a:gd name="connsiteY4" fmla="*/ 10655 h 10655"/>
                <a:gd name="connsiteX5" fmla="*/ 3959 w 10416"/>
                <a:gd name="connsiteY5" fmla="*/ 10602 h 10655"/>
                <a:gd name="connsiteX6" fmla="*/ 0 w 10416"/>
                <a:gd name="connsiteY6" fmla="*/ 2699 h 10655"/>
                <a:gd name="connsiteX0" fmla="*/ 0 w 10416"/>
                <a:gd name="connsiteY0" fmla="*/ 2590 h 10546"/>
                <a:gd name="connsiteX1" fmla="*/ 1232 w 10416"/>
                <a:gd name="connsiteY1" fmla="*/ 0 h 10546"/>
                <a:gd name="connsiteX2" fmla="*/ 9138 w 10416"/>
                <a:gd name="connsiteY2" fmla="*/ 1 h 10546"/>
                <a:gd name="connsiteX3" fmla="*/ 10416 w 10416"/>
                <a:gd name="connsiteY3" fmla="*/ 2423 h 10546"/>
                <a:gd name="connsiteX4" fmla="*/ 6457 w 10416"/>
                <a:gd name="connsiteY4" fmla="*/ 10546 h 10546"/>
                <a:gd name="connsiteX5" fmla="*/ 3959 w 10416"/>
                <a:gd name="connsiteY5" fmla="*/ 10493 h 10546"/>
                <a:gd name="connsiteX6" fmla="*/ 0 w 10416"/>
                <a:gd name="connsiteY6" fmla="*/ 2590 h 10546"/>
                <a:gd name="connsiteX0" fmla="*/ 0 w 10416"/>
                <a:gd name="connsiteY0" fmla="*/ 2590 h 10546"/>
                <a:gd name="connsiteX1" fmla="*/ 1232 w 10416"/>
                <a:gd name="connsiteY1" fmla="*/ 0 h 10546"/>
                <a:gd name="connsiteX2" fmla="*/ 9138 w 10416"/>
                <a:gd name="connsiteY2" fmla="*/ 1 h 10546"/>
                <a:gd name="connsiteX3" fmla="*/ 10416 w 10416"/>
                <a:gd name="connsiteY3" fmla="*/ 2423 h 10546"/>
                <a:gd name="connsiteX4" fmla="*/ 6457 w 10416"/>
                <a:gd name="connsiteY4" fmla="*/ 10546 h 10546"/>
                <a:gd name="connsiteX5" fmla="*/ 3959 w 10416"/>
                <a:gd name="connsiteY5" fmla="*/ 10493 h 10546"/>
                <a:gd name="connsiteX6" fmla="*/ 0 w 10416"/>
                <a:gd name="connsiteY6" fmla="*/ 2590 h 10546"/>
                <a:gd name="connsiteX0" fmla="*/ 0 w 10811"/>
                <a:gd name="connsiteY0" fmla="*/ 2590 h 10546"/>
                <a:gd name="connsiteX1" fmla="*/ 1232 w 10811"/>
                <a:gd name="connsiteY1" fmla="*/ 0 h 10546"/>
                <a:gd name="connsiteX2" fmla="*/ 9138 w 10811"/>
                <a:gd name="connsiteY2" fmla="*/ 1 h 10546"/>
                <a:gd name="connsiteX3" fmla="*/ 10416 w 10811"/>
                <a:gd name="connsiteY3" fmla="*/ 2423 h 10546"/>
                <a:gd name="connsiteX4" fmla="*/ 6457 w 10811"/>
                <a:gd name="connsiteY4" fmla="*/ 10546 h 10546"/>
                <a:gd name="connsiteX5" fmla="*/ 3959 w 10811"/>
                <a:gd name="connsiteY5" fmla="*/ 10493 h 10546"/>
                <a:gd name="connsiteX6" fmla="*/ 0 w 10811"/>
                <a:gd name="connsiteY6" fmla="*/ 2590 h 10546"/>
                <a:gd name="connsiteX0" fmla="*/ 0 w 10710"/>
                <a:gd name="connsiteY0" fmla="*/ 2590 h 10546"/>
                <a:gd name="connsiteX1" fmla="*/ 1232 w 10710"/>
                <a:gd name="connsiteY1" fmla="*/ 0 h 10546"/>
                <a:gd name="connsiteX2" fmla="*/ 9138 w 10710"/>
                <a:gd name="connsiteY2" fmla="*/ 1 h 10546"/>
                <a:gd name="connsiteX3" fmla="*/ 10416 w 10710"/>
                <a:gd name="connsiteY3" fmla="*/ 2423 h 10546"/>
                <a:gd name="connsiteX4" fmla="*/ 6457 w 10710"/>
                <a:gd name="connsiteY4" fmla="*/ 10546 h 10546"/>
                <a:gd name="connsiteX5" fmla="*/ 3959 w 10710"/>
                <a:gd name="connsiteY5" fmla="*/ 10493 h 10546"/>
                <a:gd name="connsiteX6" fmla="*/ 0 w 10710"/>
                <a:gd name="connsiteY6" fmla="*/ 2590 h 10546"/>
                <a:gd name="connsiteX0" fmla="*/ 0 w 10710"/>
                <a:gd name="connsiteY0" fmla="*/ 2590 h 10942"/>
                <a:gd name="connsiteX1" fmla="*/ 1232 w 10710"/>
                <a:gd name="connsiteY1" fmla="*/ 0 h 10942"/>
                <a:gd name="connsiteX2" fmla="*/ 9138 w 10710"/>
                <a:gd name="connsiteY2" fmla="*/ 1 h 10942"/>
                <a:gd name="connsiteX3" fmla="*/ 10416 w 10710"/>
                <a:gd name="connsiteY3" fmla="*/ 2423 h 10942"/>
                <a:gd name="connsiteX4" fmla="*/ 6457 w 10710"/>
                <a:gd name="connsiteY4" fmla="*/ 10546 h 10942"/>
                <a:gd name="connsiteX5" fmla="*/ 3959 w 10710"/>
                <a:gd name="connsiteY5" fmla="*/ 10493 h 10942"/>
                <a:gd name="connsiteX6" fmla="*/ 0 w 10710"/>
                <a:gd name="connsiteY6" fmla="*/ 2590 h 10942"/>
                <a:gd name="connsiteX0" fmla="*/ 0 w 10710"/>
                <a:gd name="connsiteY0" fmla="*/ 2590 h 11365"/>
                <a:gd name="connsiteX1" fmla="*/ 1232 w 10710"/>
                <a:gd name="connsiteY1" fmla="*/ 0 h 11365"/>
                <a:gd name="connsiteX2" fmla="*/ 9138 w 10710"/>
                <a:gd name="connsiteY2" fmla="*/ 1 h 11365"/>
                <a:gd name="connsiteX3" fmla="*/ 10416 w 10710"/>
                <a:gd name="connsiteY3" fmla="*/ 2423 h 11365"/>
                <a:gd name="connsiteX4" fmla="*/ 6457 w 10710"/>
                <a:gd name="connsiteY4" fmla="*/ 10546 h 11365"/>
                <a:gd name="connsiteX5" fmla="*/ 3959 w 10710"/>
                <a:gd name="connsiteY5" fmla="*/ 10493 h 11365"/>
                <a:gd name="connsiteX6" fmla="*/ 0 w 10710"/>
                <a:gd name="connsiteY6" fmla="*/ 2590 h 11365"/>
                <a:gd name="connsiteX0" fmla="*/ 0 w 10710"/>
                <a:gd name="connsiteY0" fmla="*/ 2590 h 11365"/>
                <a:gd name="connsiteX1" fmla="*/ 1232 w 10710"/>
                <a:gd name="connsiteY1" fmla="*/ 0 h 11365"/>
                <a:gd name="connsiteX2" fmla="*/ 9138 w 10710"/>
                <a:gd name="connsiteY2" fmla="*/ 1 h 11365"/>
                <a:gd name="connsiteX3" fmla="*/ 10416 w 10710"/>
                <a:gd name="connsiteY3" fmla="*/ 2423 h 11365"/>
                <a:gd name="connsiteX4" fmla="*/ 6457 w 10710"/>
                <a:gd name="connsiteY4" fmla="*/ 10546 h 11365"/>
                <a:gd name="connsiteX5" fmla="*/ 3959 w 10710"/>
                <a:gd name="connsiteY5" fmla="*/ 10493 h 11365"/>
                <a:gd name="connsiteX6" fmla="*/ 0 w 10710"/>
                <a:gd name="connsiteY6" fmla="*/ 2590 h 11365"/>
                <a:gd name="connsiteX0" fmla="*/ 130 w 10840"/>
                <a:gd name="connsiteY0" fmla="*/ 2590 h 11365"/>
                <a:gd name="connsiteX1" fmla="*/ 1362 w 10840"/>
                <a:gd name="connsiteY1" fmla="*/ 0 h 11365"/>
                <a:gd name="connsiteX2" fmla="*/ 9268 w 10840"/>
                <a:gd name="connsiteY2" fmla="*/ 1 h 11365"/>
                <a:gd name="connsiteX3" fmla="*/ 10546 w 10840"/>
                <a:gd name="connsiteY3" fmla="*/ 2423 h 11365"/>
                <a:gd name="connsiteX4" fmla="*/ 6587 w 10840"/>
                <a:gd name="connsiteY4" fmla="*/ 10546 h 11365"/>
                <a:gd name="connsiteX5" fmla="*/ 4089 w 10840"/>
                <a:gd name="connsiteY5" fmla="*/ 10493 h 11365"/>
                <a:gd name="connsiteX6" fmla="*/ 130 w 10840"/>
                <a:gd name="connsiteY6" fmla="*/ 2590 h 11365"/>
                <a:gd name="connsiteX0" fmla="*/ 148 w 10858"/>
                <a:gd name="connsiteY0" fmla="*/ 2590 h 11365"/>
                <a:gd name="connsiteX1" fmla="*/ 1380 w 10858"/>
                <a:gd name="connsiteY1" fmla="*/ 0 h 11365"/>
                <a:gd name="connsiteX2" fmla="*/ 9286 w 10858"/>
                <a:gd name="connsiteY2" fmla="*/ 1 h 11365"/>
                <a:gd name="connsiteX3" fmla="*/ 10564 w 10858"/>
                <a:gd name="connsiteY3" fmla="*/ 2423 h 11365"/>
                <a:gd name="connsiteX4" fmla="*/ 6605 w 10858"/>
                <a:gd name="connsiteY4" fmla="*/ 10546 h 11365"/>
                <a:gd name="connsiteX5" fmla="*/ 4107 w 10858"/>
                <a:gd name="connsiteY5" fmla="*/ 10493 h 11365"/>
                <a:gd name="connsiteX6" fmla="*/ 148 w 10858"/>
                <a:gd name="connsiteY6" fmla="*/ 2590 h 11365"/>
                <a:gd name="connsiteX0" fmla="*/ 148 w 10858"/>
                <a:gd name="connsiteY0" fmla="*/ 2857 h 11632"/>
                <a:gd name="connsiteX1" fmla="*/ 1380 w 10858"/>
                <a:gd name="connsiteY1" fmla="*/ 267 h 11632"/>
                <a:gd name="connsiteX2" fmla="*/ 9286 w 10858"/>
                <a:gd name="connsiteY2" fmla="*/ 268 h 11632"/>
                <a:gd name="connsiteX3" fmla="*/ 10564 w 10858"/>
                <a:gd name="connsiteY3" fmla="*/ 2690 h 11632"/>
                <a:gd name="connsiteX4" fmla="*/ 6605 w 10858"/>
                <a:gd name="connsiteY4" fmla="*/ 10813 h 11632"/>
                <a:gd name="connsiteX5" fmla="*/ 4107 w 10858"/>
                <a:gd name="connsiteY5" fmla="*/ 10760 h 11632"/>
                <a:gd name="connsiteX6" fmla="*/ 148 w 10858"/>
                <a:gd name="connsiteY6" fmla="*/ 2857 h 11632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815"/>
                <a:gd name="connsiteX1" fmla="*/ 1380 w 10758"/>
                <a:gd name="connsiteY1" fmla="*/ 411 h 11815"/>
                <a:gd name="connsiteX2" fmla="*/ 9286 w 10758"/>
                <a:gd name="connsiteY2" fmla="*/ 412 h 11815"/>
                <a:gd name="connsiteX3" fmla="*/ 10564 w 10758"/>
                <a:gd name="connsiteY3" fmla="*/ 2834 h 11815"/>
                <a:gd name="connsiteX4" fmla="*/ 6605 w 10758"/>
                <a:gd name="connsiteY4" fmla="*/ 10957 h 11815"/>
                <a:gd name="connsiteX5" fmla="*/ 4107 w 10758"/>
                <a:gd name="connsiteY5" fmla="*/ 10904 h 11815"/>
                <a:gd name="connsiteX6" fmla="*/ 148 w 10758"/>
                <a:gd name="connsiteY6" fmla="*/ 3001 h 11815"/>
                <a:gd name="connsiteX0" fmla="*/ 148 w 10758"/>
                <a:gd name="connsiteY0" fmla="*/ 3001 h 11758"/>
                <a:gd name="connsiteX1" fmla="*/ 1380 w 10758"/>
                <a:gd name="connsiteY1" fmla="*/ 411 h 11758"/>
                <a:gd name="connsiteX2" fmla="*/ 9286 w 10758"/>
                <a:gd name="connsiteY2" fmla="*/ 412 h 11758"/>
                <a:gd name="connsiteX3" fmla="*/ 10564 w 10758"/>
                <a:gd name="connsiteY3" fmla="*/ 2834 h 11758"/>
                <a:gd name="connsiteX4" fmla="*/ 6605 w 10758"/>
                <a:gd name="connsiteY4" fmla="*/ 10957 h 11758"/>
                <a:gd name="connsiteX5" fmla="*/ 4107 w 10758"/>
                <a:gd name="connsiteY5" fmla="*/ 10904 h 11758"/>
                <a:gd name="connsiteX6" fmla="*/ 148 w 10758"/>
                <a:gd name="connsiteY6" fmla="*/ 3001 h 11758"/>
                <a:gd name="connsiteX0" fmla="*/ 148 w 10758"/>
                <a:gd name="connsiteY0" fmla="*/ 3001 h 11650"/>
                <a:gd name="connsiteX1" fmla="*/ 1380 w 10758"/>
                <a:gd name="connsiteY1" fmla="*/ 411 h 11650"/>
                <a:gd name="connsiteX2" fmla="*/ 9286 w 10758"/>
                <a:gd name="connsiteY2" fmla="*/ 412 h 11650"/>
                <a:gd name="connsiteX3" fmla="*/ 10564 w 10758"/>
                <a:gd name="connsiteY3" fmla="*/ 2834 h 11650"/>
                <a:gd name="connsiteX4" fmla="*/ 6605 w 10758"/>
                <a:gd name="connsiteY4" fmla="*/ 10957 h 11650"/>
                <a:gd name="connsiteX5" fmla="*/ 4107 w 10758"/>
                <a:gd name="connsiteY5" fmla="*/ 10904 h 11650"/>
                <a:gd name="connsiteX6" fmla="*/ 148 w 10758"/>
                <a:gd name="connsiteY6" fmla="*/ 3001 h 11650"/>
                <a:gd name="connsiteX0" fmla="*/ 148 w 10758"/>
                <a:gd name="connsiteY0" fmla="*/ 3001 h 11692"/>
                <a:gd name="connsiteX1" fmla="*/ 1380 w 10758"/>
                <a:gd name="connsiteY1" fmla="*/ 411 h 11692"/>
                <a:gd name="connsiteX2" fmla="*/ 9286 w 10758"/>
                <a:gd name="connsiteY2" fmla="*/ 412 h 11692"/>
                <a:gd name="connsiteX3" fmla="*/ 10564 w 10758"/>
                <a:gd name="connsiteY3" fmla="*/ 2834 h 11692"/>
                <a:gd name="connsiteX4" fmla="*/ 6605 w 10758"/>
                <a:gd name="connsiteY4" fmla="*/ 10957 h 11692"/>
                <a:gd name="connsiteX5" fmla="*/ 4107 w 10758"/>
                <a:gd name="connsiteY5" fmla="*/ 10904 h 11692"/>
                <a:gd name="connsiteX6" fmla="*/ 148 w 10758"/>
                <a:gd name="connsiteY6" fmla="*/ 3001 h 11692"/>
                <a:gd name="connsiteX0" fmla="*/ 148 w 10758"/>
                <a:gd name="connsiteY0" fmla="*/ 3001 h 11736"/>
                <a:gd name="connsiteX1" fmla="*/ 1380 w 10758"/>
                <a:gd name="connsiteY1" fmla="*/ 411 h 11736"/>
                <a:gd name="connsiteX2" fmla="*/ 9286 w 10758"/>
                <a:gd name="connsiteY2" fmla="*/ 412 h 11736"/>
                <a:gd name="connsiteX3" fmla="*/ 10564 w 10758"/>
                <a:gd name="connsiteY3" fmla="*/ 2834 h 11736"/>
                <a:gd name="connsiteX4" fmla="*/ 6605 w 10758"/>
                <a:gd name="connsiteY4" fmla="*/ 10957 h 11736"/>
                <a:gd name="connsiteX5" fmla="*/ 4107 w 10758"/>
                <a:gd name="connsiteY5" fmla="*/ 10904 h 11736"/>
                <a:gd name="connsiteX6" fmla="*/ 148 w 10758"/>
                <a:gd name="connsiteY6" fmla="*/ 3001 h 11736"/>
                <a:gd name="connsiteX0" fmla="*/ 496 w 11106"/>
                <a:gd name="connsiteY0" fmla="*/ 3001 h 11736"/>
                <a:gd name="connsiteX1" fmla="*/ 1728 w 11106"/>
                <a:gd name="connsiteY1" fmla="*/ 411 h 11736"/>
                <a:gd name="connsiteX2" fmla="*/ 9634 w 11106"/>
                <a:gd name="connsiteY2" fmla="*/ 412 h 11736"/>
                <a:gd name="connsiteX3" fmla="*/ 10912 w 11106"/>
                <a:gd name="connsiteY3" fmla="*/ 2834 h 11736"/>
                <a:gd name="connsiteX4" fmla="*/ 6953 w 11106"/>
                <a:gd name="connsiteY4" fmla="*/ 10957 h 11736"/>
                <a:gd name="connsiteX5" fmla="*/ 4455 w 11106"/>
                <a:gd name="connsiteY5" fmla="*/ 10904 h 11736"/>
                <a:gd name="connsiteX6" fmla="*/ 496 w 11106"/>
                <a:gd name="connsiteY6" fmla="*/ 3001 h 11736"/>
                <a:gd name="connsiteX0" fmla="*/ 496 w 11106"/>
                <a:gd name="connsiteY0" fmla="*/ 3001 h 11736"/>
                <a:gd name="connsiteX1" fmla="*/ 1728 w 11106"/>
                <a:gd name="connsiteY1" fmla="*/ 411 h 11736"/>
                <a:gd name="connsiteX2" fmla="*/ 9634 w 11106"/>
                <a:gd name="connsiteY2" fmla="*/ 412 h 11736"/>
                <a:gd name="connsiteX3" fmla="*/ 10912 w 11106"/>
                <a:gd name="connsiteY3" fmla="*/ 2834 h 11736"/>
                <a:gd name="connsiteX4" fmla="*/ 6953 w 11106"/>
                <a:gd name="connsiteY4" fmla="*/ 10957 h 11736"/>
                <a:gd name="connsiteX5" fmla="*/ 4455 w 11106"/>
                <a:gd name="connsiteY5" fmla="*/ 10904 h 11736"/>
                <a:gd name="connsiteX6" fmla="*/ 496 w 11106"/>
                <a:gd name="connsiteY6" fmla="*/ 3001 h 11736"/>
                <a:gd name="connsiteX0" fmla="*/ 496 w 11106"/>
                <a:gd name="connsiteY0" fmla="*/ 2959 h 11694"/>
                <a:gd name="connsiteX1" fmla="*/ 1728 w 11106"/>
                <a:gd name="connsiteY1" fmla="*/ 369 h 11694"/>
                <a:gd name="connsiteX2" fmla="*/ 9634 w 11106"/>
                <a:gd name="connsiteY2" fmla="*/ 370 h 11694"/>
                <a:gd name="connsiteX3" fmla="*/ 10912 w 11106"/>
                <a:gd name="connsiteY3" fmla="*/ 2792 h 11694"/>
                <a:gd name="connsiteX4" fmla="*/ 6953 w 11106"/>
                <a:gd name="connsiteY4" fmla="*/ 10915 h 11694"/>
                <a:gd name="connsiteX5" fmla="*/ 4455 w 11106"/>
                <a:gd name="connsiteY5" fmla="*/ 10862 h 11694"/>
                <a:gd name="connsiteX6" fmla="*/ 496 w 11106"/>
                <a:gd name="connsiteY6" fmla="*/ 2959 h 11694"/>
                <a:gd name="connsiteX0" fmla="*/ 496 w 11221"/>
                <a:gd name="connsiteY0" fmla="*/ 2959 h 11694"/>
                <a:gd name="connsiteX1" fmla="*/ 1728 w 11221"/>
                <a:gd name="connsiteY1" fmla="*/ 369 h 11694"/>
                <a:gd name="connsiteX2" fmla="*/ 9634 w 11221"/>
                <a:gd name="connsiteY2" fmla="*/ 370 h 11694"/>
                <a:gd name="connsiteX3" fmla="*/ 10912 w 11221"/>
                <a:gd name="connsiteY3" fmla="*/ 2792 h 11694"/>
                <a:gd name="connsiteX4" fmla="*/ 6953 w 11221"/>
                <a:gd name="connsiteY4" fmla="*/ 10915 h 11694"/>
                <a:gd name="connsiteX5" fmla="*/ 4455 w 11221"/>
                <a:gd name="connsiteY5" fmla="*/ 10862 h 11694"/>
                <a:gd name="connsiteX6" fmla="*/ 496 w 11221"/>
                <a:gd name="connsiteY6" fmla="*/ 2959 h 11694"/>
                <a:gd name="connsiteX0" fmla="*/ 496 w 11221"/>
                <a:gd name="connsiteY0" fmla="*/ 2959 h 11694"/>
                <a:gd name="connsiteX1" fmla="*/ 1728 w 11221"/>
                <a:gd name="connsiteY1" fmla="*/ 369 h 11694"/>
                <a:gd name="connsiteX2" fmla="*/ 9634 w 11221"/>
                <a:gd name="connsiteY2" fmla="*/ 370 h 11694"/>
                <a:gd name="connsiteX3" fmla="*/ 10912 w 11221"/>
                <a:gd name="connsiteY3" fmla="*/ 2792 h 11694"/>
                <a:gd name="connsiteX4" fmla="*/ 6953 w 11221"/>
                <a:gd name="connsiteY4" fmla="*/ 10915 h 11694"/>
                <a:gd name="connsiteX5" fmla="*/ 4455 w 11221"/>
                <a:gd name="connsiteY5" fmla="*/ 10862 h 11694"/>
                <a:gd name="connsiteX6" fmla="*/ 496 w 11221"/>
                <a:gd name="connsiteY6" fmla="*/ 2959 h 11694"/>
                <a:gd name="connsiteX0" fmla="*/ 496 w 11221"/>
                <a:gd name="connsiteY0" fmla="*/ 2959 h 11983"/>
                <a:gd name="connsiteX1" fmla="*/ 1728 w 11221"/>
                <a:gd name="connsiteY1" fmla="*/ 369 h 11983"/>
                <a:gd name="connsiteX2" fmla="*/ 9634 w 11221"/>
                <a:gd name="connsiteY2" fmla="*/ 370 h 11983"/>
                <a:gd name="connsiteX3" fmla="*/ 10912 w 11221"/>
                <a:gd name="connsiteY3" fmla="*/ 2792 h 11983"/>
                <a:gd name="connsiteX4" fmla="*/ 6953 w 11221"/>
                <a:gd name="connsiteY4" fmla="*/ 10915 h 11983"/>
                <a:gd name="connsiteX5" fmla="*/ 4455 w 11221"/>
                <a:gd name="connsiteY5" fmla="*/ 10862 h 11983"/>
                <a:gd name="connsiteX6" fmla="*/ 496 w 11221"/>
                <a:gd name="connsiteY6" fmla="*/ 2959 h 11983"/>
                <a:gd name="connsiteX0" fmla="*/ 496 w 11221"/>
                <a:gd name="connsiteY0" fmla="*/ 2959 h 11754"/>
                <a:gd name="connsiteX1" fmla="*/ 1728 w 11221"/>
                <a:gd name="connsiteY1" fmla="*/ 369 h 11754"/>
                <a:gd name="connsiteX2" fmla="*/ 9634 w 11221"/>
                <a:gd name="connsiteY2" fmla="*/ 370 h 11754"/>
                <a:gd name="connsiteX3" fmla="*/ 10912 w 11221"/>
                <a:gd name="connsiteY3" fmla="*/ 2792 h 11754"/>
                <a:gd name="connsiteX4" fmla="*/ 6953 w 11221"/>
                <a:gd name="connsiteY4" fmla="*/ 10915 h 11754"/>
                <a:gd name="connsiteX5" fmla="*/ 4455 w 11221"/>
                <a:gd name="connsiteY5" fmla="*/ 10862 h 11754"/>
                <a:gd name="connsiteX6" fmla="*/ 496 w 11221"/>
                <a:gd name="connsiteY6" fmla="*/ 2959 h 11754"/>
                <a:gd name="connsiteX0" fmla="*/ 496 w 11221"/>
                <a:gd name="connsiteY0" fmla="*/ 2959 h 11830"/>
                <a:gd name="connsiteX1" fmla="*/ 1728 w 11221"/>
                <a:gd name="connsiteY1" fmla="*/ 369 h 11830"/>
                <a:gd name="connsiteX2" fmla="*/ 9634 w 11221"/>
                <a:gd name="connsiteY2" fmla="*/ 370 h 11830"/>
                <a:gd name="connsiteX3" fmla="*/ 10912 w 11221"/>
                <a:gd name="connsiteY3" fmla="*/ 2792 h 11830"/>
                <a:gd name="connsiteX4" fmla="*/ 6953 w 11221"/>
                <a:gd name="connsiteY4" fmla="*/ 10915 h 11830"/>
                <a:gd name="connsiteX5" fmla="*/ 4455 w 11221"/>
                <a:gd name="connsiteY5" fmla="*/ 10862 h 11830"/>
                <a:gd name="connsiteX6" fmla="*/ 496 w 11221"/>
                <a:gd name="connsiteY6" fmla="*/ 2959 h 11830"/>
                <a:gd name="connsiteX0" fmla="*/ 496 w 11082"/>
                <a:gd name="connsiteY0" fmla="*/ 2959 h 11830"/>
                <a:gd name="connsiteX1" fmla="*/ 1728 w 11082"/>
                <a:gd name="connsiteY1" fmla="*/ 369 h 11830"/>
                <a:gd name="connsiteX2" fmla="*/ 9634 w 11082"/>
                <a:gd name="connsiteY2" fmla="*/ 370 h 11830"/>
                <a:gd name="connsiteX3" fmla="*/ 10912 w 11082"/>
                <a:gd name="connsiteY3" fmla="*/ 2792 h 11830"/>
                <a:gd name="connsiteX4" fmla="*/ 6953 w 11082"/>
                <a:gd name="connsiteY4" fmla="*/ 10915 h 11830"/>
                <a:gd name="connsiteX5" fmla="*/ 4455 w 11082"/>
                <a:gd name="connsiteY5" fmla="*/ 10862 h 11830"/>
                <a:gd name="connsiteX6" fmla="*/ 496 w 11082"/>
                <a:gd name="connsiteY6" fmla="*/ 2959 h 11830"/>
                <a:gd name="connsiteX0" fmla="*/ 323 w 10909"/>
                <a:gd name="connsiteY0" fmla="*/ 2832 h 11703"/>
                <a:gd name="connsiteX1" fmla="*/ 1555 w 10909"/>
                <a:gd name="connsiteY1" fmla="*/ 242 h 11703"/>
                <a:gd name="connsiteX2" fmla="*/ 9461 w 10909"/>
                <a:gd name="connsiteY2" fmla="*/ 243 h 11703"/>
                <a:gd name="connsiteX3" fmla="*/ 10739 w 10909"/>
                <a:gd name="connsiteY3" fmla="*/ 2665 h 11703"/>
                <a:gd name="connsiteX4" fmla="*/ 6780 w 10909"/>
                <a:gd name="connsiteY4" fmla="*/ 10788 h 11703"/>
                <a:gd name="connsiteX5" fmla="*/ 4282 w 10909"/>
                <a:gd name="connsiteY5" fmla="*/ 10735 h 11703"/>
                <a:gd name="connsiteX6" fmla="*/ 323 w 10909"/>
                <a:gd name="connsiteY6" fmla="*/ 2832 h 11703"/>
                <a:gd name="connsiteX0" fmla="*/ 206 w 10792"/>
                <a:gd name="connsiteY0" fmla="*/ 2871 h 11742"/>
                <a:gd name="connsiteX1" fmla="*/ 1438 w 10792"/>
                <a:gd name="connsiteY1" fmla="*/ 281 h 11742"/>
                <a:gd name="connsiteX2" fmla="*/ 9344 w 10792"/>
                <a:gd name="connsiteY2" fmla="*/ 282 h 11742"/>
                <a:gd name="connsiteX3" fmla="*/ 10622 w 10792"/>
                <a:gd name="connsiteY3" fmla="*/ 2704 h 11742"/>
                <a:gd name="connsiteX4" fmla="*/ 6663 w 10792"/>
                <a:gd name="connsiteY4" fmla="*/ 10827 h 11742"/>
                <a:gd name="connsiteX5" fmla="*/ 4165 w 10792"/>
                <a:gd name="connsiteY5" fmla="*/ 10774 h 11742"/>
                <a:gd name="connsiteX6" fmla="*/ 206 w 10792"/>
                <a:gd name="connsiteY6" fmla="*/ 2871 h 11742"/>
                <a:gd name="connsiteX0" fmla="*/ 206 w 10792"/>
                <a:gd name="connsiteY0" fmla="*/ 2871 h 11742"/>
                <a:gd name="connsiteX1" fmla="*/ 1438 w 10792"/>
                <a:gd name="connsiteY1" fmla="*/ 281 h 11742"/>
                <a:gd name="connsiteX2" fmla="*/ 9344 w 10792"/>
                <a:gd name="connsiteY2" fmla="*/ 282 h 11742"/>
                <a:gd name="connsiteX3" fmla="*/ 10622 w 10792"/>
                <a:gd name="connsiteY3" fmla="*/ 2704 h 11742"/>
                <a:gd name="connsiteX4" fmla="*/ 6663 w 10792"/>
                <a:gd name="connsiteY4" fmla="*/ 10827 h 11742"/>
                <a:gd name="connsiteX5" fmla="*/ 4165 w 10792"/>
                <a:gd name="connsiteY5" fmla="*/ 10774 h 11742"/>
                <a:gd name="connsiteX6" fmla="*/ 206 w 10792"/>
                <a:gd name="connsiteY6" fmla="*/ 2871 h 11742"/>
                <a:gd name="connsiteX0" fmla="*/ 206 w 10733"/>
                <a:gd name="connsiteY0" fmla="*/ 2871 h 11742"/>
                <a:gd name="connsiteX1" fmla="*/ 1438 w 10733"/>
                <a:gd name="connsiteY1" fmla="*/ 281 h 11742"/>
                <a:gd name="connsiteX2" fmla="*/ 9344 w 10733"/>
                <a:gd name="connsiteY2" fmla="*/ 282 h 11742"/>
                <a:gd name="connsiteX3" fmla="*/ 10622 w 10733"/>
                <a:gd name="connsiteY3" fmla="*/ 2704 h 11742"/>
                <a:gd name="connsiteX4" fmla="*/ 6663 w 10733"/>
                <a:gd name="connsiteY4" fmla="*/ 10827 h 11742"/>
                <a:gd name="connsiteX5" fmla="*/ 4165 w 10733"/>
                <a:gd name="connsiteY5" fmla="*/ 10774 h 11742"/>
                <a:gd name="connsiteX6" fmla="*/ 206 w 10733"/>
                <a:gd name="connsiteY6" fmla="*/ 2871 h 11742"/>
                <a:gd name="connsiteX0" fmla="*/ 206 w 10733"/>
                <a:gd name="connsiteY0" fmla="*/ 2871 h 11703"/>
                <a:gd name="connsiteX1" fmla="*/ 1438 w 10733"/>
                <a:gd name="connsiteY1" fmla="*/ 281 h 11703"/>
                <a:gd name="connsiteX2" fmla="*/ 9344 w 10733"/>
                <a:gd name="connsiteY2" fmla="*/ 282 h 11703"/>
                <a:gd name="connsiteX3" fmla="*/ 10622 w 10733"/>
                <a:gd name="connsiteY3" fmla="*/ 2704 h 11703"/>
                <a:gd name="connsiteX4" fmla="*/ 6663 w 10733"/>
                <a:gd name="connsiteY4" fmla="*/ 10827 h 11703"/>
                <a:gd name="connsiteX5" fmla="*/ 4165 w 10733"/>
                <a:gd name="connsiteY5" fmla="*/ 10774 h 11703"/>
                <a:gd name="connsiteX6" fmla="*/ 206 w 10733"/>
                <a:gd name="connsiteY6" fmla="*/ 2871 h 11703"/>
                <a:gd name="connsiteX0" fmla="*/ 206 w 10733"/>
                <a:gd name="connsiteY0" fmla="*/ 2871 h 11781"/>
                <a:gd name="connsiteX1" fmla="*/ 1438 w 10733"/>
                <a:gd name="connsiteY1" fmla="*/ 281 h 11781"/>
                <a:gd name="connsiteX2" fmla="*/ 9344 w 10733"/>
                <a:gd name="connsiteY2" fmla="*/ 282 h 11781"/>
                <a:gd name="connsiteX3" fmla="*/ 10622 w 10733"/>
                <a:gd name="connsiteY3" fmla="*/ 2704 h 11781"/>
                <a:gd name="connsiteX4" fmla="*/ 6663 w 10733"/>
                <a:gd name="connsiteY4" fmla="*/ 10827 h 11781"/>
                <a:gd name="connsiteX5" fmla="*/ 4165 w 10733"/>
                <a:gd name="connsiteY5" fmla="*/ 10774 h 11781"/>
                <a:gd name="connsiteX6" fmla="*/ 206 w 10733"/>
                <a:gd name="connsiteY6" fmla="*/ 2871 h 11781"/>
                <a:gd name="connsiteX0" fmla="*/ 206 w 10752"/>
                <a:gd name="connsiteY0" fmla="*/ 2871 h 11781"/>
                <a:gd name="connsiteX1" fmla="*/ 1438 w 10752"/>
                <a:gd name="connsiteY1" fmla="*/ 281 h 11781"/>
                <a:gd name="connsiteX2" fmla="*/ 9344 w 10752"/>
                <a:gd name="connsiteY2" fmla="*/ 282 h 11781"/>
                <a:gd name="connsiteX3" fmla="*/ 10622 w 10752"/>
                <a:gd name="connsiteY3" fmla="*/ 2704 h 11781"/>
                <a:gd name="connsiteX4" fmla="*/ 6663 w 10752"/>
                <a:gd name="connsiteY4" fmla="*/ 10827 h 11781"/>
                <a:gd name="connsiteX5" fmla="*/ 4165 w 10752"/>
                <a:gd name="connsiteY5" fmla="*/ 10774 h 11781"/>
                <a:gd name="connsiteX6" fmla="*/ 206 w 10752"/>
                <a:gd name="connsiteY6" fmla="*/ 2871 h 11781"/>
                <a:gd name="connsiteX0" fmla="*/ 136 w 10682"/>
                <a:gd name="connsiteY0" fmla="*/ 2814 h 11724"/>
                <a:gd name="connsiteX1" fmla="*/ 1368 w 10682"/>
                <a:gd name="connsiteY1" fmla="*/ 224 h 11724"/>
                <a:gd name="connsiteX2" fmla="*/ 9274 w 10682"/>
                <a:gd name="connsiteY2" fmla="*/ 225 h 11724"/>
                <a:gd name="connsiteX3" fmla="*/ 10552 w 10682"/>
                <a:gd name="connsiteY3" fmla="*/ 2647 h 11724"/>
                <a:gd name="connsiteX4" fmla="*/ 6593 w 10682"/>
                <a:gd name="connsiteY4" fmla="*/ 10770 h 11724"/>
                <a:gd name="connsiteX5" fmla="*/ 4095 w 10682"/>
                <a:gd name="connsiteY5" fmla="*/ 10717 h 11724"/>
                <a:gd name="connsiteX6" fmla="*/ 136 w 10682"/>
                <a:gd name="connsiteY6" fmla="*/ 2814 h 11724"/>
                <a:gd name="connsiteX0" fmla="*/ 136 w 10647"/>
                <a:gd name="connsiteY0" fmla="*/ 2791 h 11701"/>
                <a:gd name="connsiteX1" fmla="*/ 1368 w 10647"/>
                <a:gd name="connsiteY1" fmla="*/ 201 h 11701"/>
                <a:gd name="connsiteX2" fmla="*/ 9274 w 10647"/>
                <a:gd name="connsiteY2" fmla="*/ 202 h 11701"/>
                <a:gd name="connsiteX3" fmla="*/ 10552 w 10647"/>
                <a:gd name="connsiteY3" fmla="*/ 2624 h 11701"/>
                <a:gd name="connsiteX4" fmla="*/ 6593 w 10647"/>
                <a:gd name="connsiteY4" fmla="*/ 10747 h 11701"/>
                <a:gd name="connsiteX5" fmla="*/ 4095 w 10647"/>
                <a:gd name="connsiteY5" fmla="*/ 10694 h 11701"/>
                <a:gd name="connsiteX6" fmla="*/ 136 w 10647"/>
                <a:gd name="connsiteY6" fmla="*/ 2791 h 11701"/>
                <a:gd name="connsiteX0" fmla="*/ 84 w 10595"/>
                <a:gd name="connsiteY0" fmla="*/ 2791 h 11701"/>
                <a:gd name="connsiteX1" fmla="*/ 1316 w 10595"/>
                <a:gd name="connsiteY1" fmla="*/ 201 h 11701"/>
                <a:gd name="connsiteX2" fmla="*/ 9222 w 10595"/>
                <a:gd name="connsiteY2" fmla="*/ 202 h 11701"/>
                <a:gd name="connsiteX3" fmla="*/ 10500 w 10595"/>
                <a:gd name="connsiteY3" fmla="*/ 2624 h 11701"/>
                <a:gd name="connsiteX4" fmla="*/ 6541 w 10595"/>
                <a:gd name="connsiteY4" fmla="*/ 10747 h 11701"/>
                <a:gd name="connsiteX5" fmla="*/ 4043 w 10595"/>
                <a:gd name="connsiteY5" fmla="*/ 10694 h 11701"/>
                <a:gd name="connsiteX6" fmla="*/ 84 w 10595"/>
                <a:gd name="connsiteY6" fmla="*/ 2791 h 11701"/>
                <a:gd name="connsiteX0" fmla="*/ 84 w 10562"/>
                <a:gd name="connsiteY0" fmla="*/ 2791 h 11701"/>
                <a:gd name="connsiteX1" fmla="*/ 1316 w 10562"/>
                <a:gd name="connsiteY1" fmla="*/ 201 h 11701"/>
                <a:gd name="connsiteX2" fmla="*/ 9222 w 10562"/>
                <a:gd name="connsiteY2" fmla="*/ 202 h 11701"/>
                <a:gd name="connsiteX3" fmla="*/ 10500 w 10562"/>
                <a:gd name="connsiteY3" fmla="*/ 2624 h 11701"/>
                <a:gd name="connsiteX4" fmla="*/ 6541 w 10562"/>
                <a:gd name="connsiteY4" fmla="*/ 10747 h 11701"/>
                <a:gd name="connsiteX5" fmla="*/ 4043 w 10562"/>
                <a:gd name="connsiteY5" fmla="*/ 10694 h 11701"/>
                <a:gd name="connsiteX6" fmla="*/ 84 w 10562"/>
                <a:gd name="connsiteY6" fmla="*/ 2791 h 11701"/>
                <a:gd name="connsiteX0" fmla="*/ 84 w 10532"/>
                <a:gd name="connsiteY0" fmla="*/ 2791 h 11701"/>
                <a:gd name="connsiteX1" fmla="*/ 1316 w 10532"/>
                <a:gd name="connsiteY1" fmla="*/ 201 h 11701"/>
                <a:gd name="connsiteX2" fmla="*/ 9222 w 10532"/>
                <a:gd name="connsiteY2" fmla="*/ 202 h 11701"/>
                <a:gd name="connsiteX3" fmla="*/ 10500 w 10532"/>
                <a:gd name="connsiteY3" fmla="*/ 2624 h 11701"/>
                <a:gd name="connsiteX4" fmla="*/ 6541 w 10532"/>
                <a:gd name="connsiteY4" fmla="*/ 10747 h 11701"/>
                <a:gd name="connsiteX5" fmla="*/ 4043 w 10532"/>
                <a:gd name="connsiteY5" fmla="*/ 10694 h 11701"/>
                <a:gd name="connsiteX6" fmla="*/ 84 w 10532"/>
                <a:gd name="connsiteY6" fmla="*/ 2791 h 11701"/>
                <a:gd name="connsiteX0" fmla="*/ 84 w 10532"/>
                <a:gd name="connsiteY0" fmla="*/ 2791 h 11586"/>
                <a:gd name="connsiteX1" fmla="*/ 1316 w 10532"/>
                <a:gd name="connsiteY1" fmla="*/ 201 h 11586"/>
                <a:gd name="connsiteX2" fmla="*/ 9222 w 10532"/>
                <a:gd name="connsiteY2" fmla="*/ 202 h 11586"/>
                <a:gd name="connsiteX3" fmla="*/ 10500 w 10532"/>
                <a:gd name="connsiteY3" fmla="*/ 2624 h 11586"/>
                <a:gd name="connsiteX4" fmla="*/ 6541 w 10532"/>
                <a:gd name="connsiteY4" fmla="*/ 10747 h 11586"/>
                <a:gd name="connsiteX5" fmla="*/ 4043 w 10532"/>
                <a:gd name="connsiteY5" fmla="*/ 10694 h 11586"/>
                <a:gd name="connsiteX6" fmla="*/ 84 w 10532"/>
                <a:gd name="connsiteY6" fmla="*/ 2791 h 11586"/>
                <a:gd name="connsiteX0" fmla="*/ 84 w 10532"/>
                <a:gd name="connsiteY0" fmla="*/ 2791 h 11476"/>
                <a:gd name="connsiteX1" fmla="*/ 1316 w 10532"/>
                <a:gd name="connsiteY1" fmla="*/ 201 h 11476"/>
                <a:gd name="connsiteX2" fmla="*/ 9222 w 10532"/>
                <a:gd name="connsiteY2" fmla="*/ 202 h 11476"/>
                <a:gd name="connsiteX3" fmla="*/ 10500 w 10532"/>
                <a:gd name="connsiteY3" fmla="*/ 2624 h 11476"/>
                <a:gd name="connsiteX4" fmla="*/ 6541 w 10532"/>
                <a:gd name="connsiteY4" fmla="*/ 10747 h 11476"/>
                <a:gd name="connsiteX5" fmla="*/ 4043 w 10532"/>
                <a:gd name="connsiteY5" fmla="*/ 10694 h 11476"/>
                <a:gd name="connsiteX6" fmla="*/ 84 w 10532"/>
                <a:gd name="connsiteY6" fmla="*/ 2791 h 11476"/>
                <a:gd name="connsiteX0" fmla="*/ 79 w 10523"/>
                <a:gd name="connsiteY0" fmla="*/ 3162 h 11847"/>
                <a:gd name="connsiteX1" fmla="*/ 1311 w 10523"/>
                <a:gd name="connsiteY1" fmla="*/ 572 h 11847"/>
                <a:gd name="connsiteX2" fmla="*/ 5236 w 10523"/>
                <a:gd name="connsiteY2" fmla="*/ 0 h 11847"/>
                <a:gd name="connsiteX3" fmla="*/ 9217 w 10523"/>
                <a:gd name="connsiteY3" fmla="*/ 573 h 11847"/>
                <a:gd name="connsiteX4" fmla="*/ 10495 w 10523"/>
                <a:gd name="connsiteY4" fmla="*/ 2995 h 11847"/>
                <a:gd name="connsiteX5" fmla="*/ 6536 w 10523"/>
                <a:gd name="connsiteY5" fmla="*/ 11118 h 11847"/>
                <a:gd name="connsiteX6" fmla="*/ 4038 w 10523"/>
                <a:gd name="connsiteY6" fmla="*/ 11065 h 11847"/>
                <a:gd name="connsiteX7" fmla="*/ 79 w 10523"/>
                <a:gd name="connsiteY7" fmla="*/ 3162 h 11847"/>
                <a:gd name="connsiteX0" fmla="*/ 79 w 10523"/>
                <a:gd name="connsiteY0" fmla="*/ 2923 h 11608"/>
                <a:gd name="connsiteX1" fmla="*/ 1311 w 10523"/>
                <a:gd name="connsiteY1" fmla="*/ 333 h 11608"/>
                <a:gd name="connsiteX2" fmla="*/ 5282 w 10523"/>
                <a:gd name="connsiteY2" fmla="*/ 35 h 11608"/>
                <a:gd name="connsiteX3" fmla="*/ 9217 w 10523"/>
                <a:gd name="connsiteY3" fmla="*/ 334 h 11608"/>
                <a:gd name="connsiteX4" fmla="*/ 10495 w 10523"/>
                <a:gd name="connsiteY4" fmla="*/ 2756 h 11608"/>
                <a:gd name="connsiteX5" fmla="*/ 6536 w 10523"/>
                <a:gd name="connsiteY5" fmla="*/ 10879 h 11608"/>
                <a:gd name="connsiteX6" fmla="*/ 4038 w 10523"/>
                <a:gd name="connsiteY6" fmla="*/ 10826 h 11608"/>
                <a:gd name="connsiteX7" fmla="*/ 79 w 10523"/>
                <a:gd name="connsiteY7" fmla="*/ 2923 h 11608"/>
                <a:gd name="connsiteX0" fmla="*/ 79 w 10523"/>
                <a:gd name="connsiteY0" fmla="*/ 3053 h 11738"/>
                <a:gd name="connsiteX1" fmla="*/ 1311 w 10523"/>
                <a:gd name="connsiteY1" fmla="*/ 463 h 11738"/>
                <a:gd name="connsiteX2" fmla="*/ 5282 w 10523"/>
                <a:gd name="connsiteY2" fmla="*/ 1 h 11738"/>
                <a:gd name="connsiteX3" fmla="*/ 9217 w 10523"/>
                <a:gd name="connsiteY3" fmla="*/ 464 h 11738"/>
                <a:gd name="connsiteX4" fmla="*/ 10495 w 10523"/>
                <a:gd name="connsiteY4" fmla="*/ 2886 h 11738"/>
                <a:gd name="connsiteX5" fmla="*/ 6536 w 10523"/>
                <a:gd name="connsiteY5" fmla="*/ 11009 h 11738"/>
                <a:gd name="connsiteX6" fmla="*/ 4038 w 10523"/>
                <a:gd name="connsiteY6" fmla="*/ 10956 h 11738"/>
                <a:gd name="connsiteX7" fmla="*/ 79 w 10523"/>
                <a:gd name="connsiteY7" fmla="*/ 3053 h 11738"/>
                <a:gd name="connsiteX0" fmla="*/ 79 w 10498"/>
                <a:gd name="connsiteY0" fmla="*/ 3053 h 11663"/>
                <a:gd name="connsiteX1" fmla="*/ 1311 w 10498"/>
                <a:gd name="connsiteY1" fmla="*/ 463 h 11663"/>
                <a:gd name="connsiteX2" fmla="*/ 5282 w 10498"/>
                <a:gd name="connsiteY2" fmla="*/ 1 h 11663"/>
                <a:gd name="connsiteX3" fmla="*/ 9217 w 10498"/>
                <a:gd name="connsiteY3" fmla="*/ 464 h 11663"/>
                <a:gd name="connsiteX4" fmla="*/ 10495 w 10498"/>
                <a:gd name="connsiteY4" fmla="*/ 2886 h 11663"/>
                <a:gd name="connsiteX5" fmla="*/ 8933 w 10498"/>
                <a:gd name="connsiteY5" fmla="*/ 7123 h 11663"/>
                <a:gd name="connsiteX6" fmla="*/ 6536 w 10498"/>
                <a:gd name="connsiteY6" fmla="*/ 11009 h 11663"/>
                <a:gd name="connsiteX7" fmla="*/ 4038 w 10498"/>
                <a:gd name="connsiteY7" fmla="*/ 10956 h 11663"/>
                <a:gd name="connsiteX8" fmla="*/ 79 w 10498"/>
                <a:gd name="connsiteY8" fmla="*/ 3053 h 11663"/>
                <a:gd name="connsiteX0" fmla="*/ 79 w 10501"/>
                <a:gd name="connsiteY0" fmla="*/ 3053 h 11669"/>
                <a:gd name="connsiteX1" fmla="*/ 1311 w 10501"/>
                <a:gd name="connsiteY1" fmla="*/ 463 h 11669"/>
                <a:gd name="connsiteX2" fmla="*/ 5282 w 10501"/>
                <a:gd name="connsiteY2" fmla="*/ 1 h 11669"/>
                <a:gd name="connsiteX3" fmla="*/ 9217 w 10501"/>
                <a:gd name="connsiteY3" fmla="*/ 464 h 11669"/>
                <a:gd name="connsiteX4" fmla="*/ 10495 w 10501"/>
                <a:gd name="connsiteY4" fmla="*/ 2886 h 11669"/>
                <a:gd name="connsiteX5" fmla="*/ 8794 w 10501"/>
                <a:gd name="connsiteY5" fmla="*/ 7013 h 11669"/>
                <a:gd name="connsiteX6" fmla="*/ 6536 w 10501"/>
                <a:gd name="connsiteY6" fmla="*/ 11009 h 11669"/>
                <a:gd name="connsiteX7" fmla="*/ 4038 w 10501"/>
                <a:gd name="connsiteY7" fmla="*/ 10956 h 11669"/>
                <a:gd name="connsiteX8" fmla="*/ 79 w 10501"/>
                <a:gd name="connsiteY8" fmla="*/ 3053 h 11669"/>
                <a:gd name="connsiteX0" fmla="*/ 2 w 10424"/>
                <a:gd name="connsiteY0" fmla="*/ 3053 h 11485"/>
                <a:gd name="connsiteX1" fmla="*/ 1234 w 10424"/>
                <a:gd name="connsiteY1" fmla="*/ 463 h 11485"/>
                <a:gd name="connsiteX2" fmla="*/ 5205 w 10424"/>
                <a:gd name="connsiteY2" fmla="*/ 1 h 11485"/>
                <a:gd name="connsiteX3" fmla="*/ 9140 w 10424"/>
                <a:gd name="connsiteY3" fmla="*/ 464 h 11485"/>
                <a:gd name="connsiteX4" fmla="*/ 10418 w 10424"/>
                <a:gd name="connsiteY4" fmla="*/ 2886 h 11485"/>
                <a:gd name="connsiteX5" fmla="*/ 8717 w 10424"/>
                <a:gd name="connsiteY5" fmla="*/ 7013 h 11485"/>
                <a:gd name="connsiteX6" fmla="*/ 6459 w 10424"/>
                <a:gd name="connsiteY6" fmla="*/ 11009 h 11485"/>
                <a:gd name="connsiteX7" fmla="*/ 3961 w 10424"/>
                <a:gd name="connsiteY7" fmla="*/ 10956 h 11485"/>
                <a:gd name="connsiteX8" fmla="*/ 1415 w 10424"/>
                <a:gd name="connsiteY8" fmla="*/ 6904 h 11485"/>
                <a:gd name="connsiteX9" fmla="*/ 2 w 10424"/>
                <a:gd name="connsiteY9" fmla="*/ 3053 h 11485"/>
                <a:gd name="connsiteX0" fmla="*/ 2 w 10421"/>
                <a:gd name="connsiteY0" fmla="*/ 3053 h 11478"/>
                <a:gd name="connsiteX1" fmla="*/ 1234 w 10421"/>
                <a:gd name="connsiteY1" fmla="*/ 463 h 11478"/>
                <a:gd name="connsiteX2" fmla="*/ 5205 w 10421"/>
                <a:gd name="connsiteY2" fmla="*/ 1 h 11478"/>
                <a:gd name="connsiteX3" fmla="*/ 9140 w 10421"/>
                <a:gd name="connsiteY3" fmla="*/ 464 h 11478"/>
                <a:gd name="connsiteX4" fmla="*/ 10418 w 10421"/>
                <a:gd name="connsiteY4" fmla="*/ 2886 h 11478"/>
                <a:gd name="connsiteX5" fmla="*/ 8856 w 10421"/>
                <a:gd name="connsiteY5" fmla="*/ 7123 h 11478"/>
                <a:gd name="connsiteX6" fmla="*/ 6459 w 10421"/>
                <a:gd name="connsiteY6" fmla="*/ 11009 h 11478"/>
                <a:gd name="connsiteX7" fmla="*/ 3961 w 10421"/>
                <a:gd name="connsiteY7" fmla="*/ 10956 h 11478"/>
                <a:gd name="connsiteX8" fmla="*/ 1415 w 10421"/>
                <a:gd name="connsiteY8" fmla="*/ 6904 h 11478"/>
                <a:gd name="connsiteX9" fmla="*/ 2 w 10421"/>
                <a:gd name="connsiteY9" fmla="*/ 3053 h 1147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10421" h="11478">
                  <a:moveTo>
                    <a:pt x="2" y="3053"/>
                  </a:moveTo>
                  <a:cubicBezTo>
                    <a:pt x="-28" y="1980"/>
                    <a:pt x="367" y="972"/>
                    <a:pt x="1234" y="463"/>
                  </a:cubicBezTo>
                  <a:cubicBezTo>
                    <a:pt x="2101" y="-46"/>
                    <a:pt x="3887" y="1"/>
                    <a:pt x="5205" y="1"/>
                  </a:cubicBezTo>
                  <a:cubicBezTo>
                    <a:pt x="6523" y="1"/>
                    <a:pt x="8271" y="-17"/>
                    <a:pt x="9140" y="464"/>
                  </a:cubicBezTo>
                  <a:cubicBezTo>
                    <a:pt x="10009" y="945"/>
                    <a:pt x="10465" y="1776"/>
                    <a:pt x="10418" y="2886"/>
                  </a:cubicBezTo>
                  <a:cubicBezTo>
                    <a:pt x="10371" y="3996"/>
                    <a:pt x="9516" y="5769"/>
                    <a:pt x="8856" y="7123"/>
                  </a:cubicBezTo>
                  <a:cubicBezTo>
                    <a:pt x="8196" y="8477"/>
                    <a:pt x="7275" y="10370"/>
                    <a:pt x="6459" y="11009"/>
                  </a:cubicBezTo>
                  <a:cubicBezTo>
                    <a:pt x="5643" y="11648"/>
                    <a:pt x="4802" y="11640"/>
                    <a:pt x="3961" y="10956"/>
                  </a:cubicBezTo>
                  <a:cubicBezTo>
                    <a:pt x="3120" y="10272"/>
                    <a:pt x="2075" y="8221"/>
                    <a:pt x="1415" y="6904"/>
                  </a:cubicBezTo>
                  <a:cubicBezTo>
                    <a:pt x="755" y="5587"/>
                    <a:pt x="32" y="4126"/>
                    <a:pt x="2" y="3053"/>
                  </a:cubicBezTo>
                  <a:close/>
                </a:path>
              </a:pathLst>
            </a:custGeom>
            <a:solidFill>
              <a:srgbClr val="0000CC"/>
            </a:solidFill>
            <a:ln w="31750" cmpd="dbl">
              <a:solidFill>
                <a:schemeClr val="bg1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endParaRPr lang="ja-JP" sz="700"/>
            </a:p>
          </xdr:txBody>
        </xdr:sp>
        <xdr:sp macro="" textlink="">
          <xdr:nvSpPr>
            <xdr:cNvPr id="67" name="Text Box 16497">
              <a:extLst>
                <a:ext uri="{FF2B5EF4-FFF2-40B4-BE49-F238E27FC236}">
                  <a16:creationId xmlns:a16="http://schemas.microsoft.com/office/drawing/2014/main" id="{A7E83A45-FCC4-4A05-82AC-85098F2A669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390130" y="19102719"/>
              <a:ext cx="267229" cy="88057"/>
            </a:xfrm>
            <a:prstGeom prst="rect">
              <a:avLst/>
            </a:prstGeom>
            <a:noFill/>
            <a:ln>
              <a:noFill/>
            </a:ln>
          </xdr:spPr>
          <xdr:txBody>
            <a:bodyPr wrap="none" lIns="18288" tIns="18288" rIns="18288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en-US" altLang="ja-JP" sz="800" b="1" i="0" u="none" strike="noStrike" baseline="0">
                  <a:solidFill>
                    <a:srgbClr val="FFFFFF"/>
                  </a:solidFill>
                  <a:latin typeface="ＭＳ Ｐゴシック"/>
                  <a:ea typeface="ＭＳ Ｐゴシック"/>
                </a:rPr>
                <a:t>103</a:t>
              </a:r>
              <a:endParaRPr lang="ja-JP" altLang="en-US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endParaRPr>
            </a:p>
          </xdr:txBody>
        </xdr:sp>
      </xdr:grpSp>
      <xdr:cxnSp macro="">
        <xdr:nvCxnSpPr>
          <xdr:cNvPr id="65" name="直線矢印コネクタ 64">
            <a:extLst>
              <a:ext uri="{FF2B5EF4-FFF2-40B4-BE49-F238E27FC236}">
                <a16:creationId xmlns:a16="http://schemas.microsoft.com/office/drawing/2014/main" id="{8E07D7F5-E241-4DE7-B01A-66467B1B4F43}"/>
              </a:ext>
            </a:extLst>
          </xdr:cNvPr>
          <xdr:cNvCxnSpPr/>
        </xdr:nvCxnSpPr>
        <xdr:spPr>
          <a:xfrm flipV="1">
            <a:off x="4911490" y="25534636"/>
            <a:ext cx="4019" cy="366876"/>
          </a:xfrm>
          <a:prstGeom prst="straightConnector1">
            <a:avLst/>
          </a:prstGeom>
          <a:ln w="38100"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911121</xdr:colOff>
      <xdr:row>90</xdr:row>
      <xdr:rowOff>0</xdr:rowOff>
    </xdr:from>
    <xdr:to>
      <xdr:col>9</xdr:col>
      <xdr:colOff>310289</xdr:colOff>
      <xdr:row>93</xdr:row>
      <xdr:rowOff>65336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EEC50CC-B65C-4EB5-A103-D8269D2BF271}"/>
            </a:ext>
          </a:extLst>
        </xdr:cNvPr>
        <xdr:cNvGrpSpPr/>
      </xdr:nvGrpSpPr>
      <xdr:grpSpPr>
        <a:xfrm>
          <a:off x="3752746" y="15716250"/>
          <a:ext cx="1081918" cy="589211"/>
          <a:chOff x="4200402" y="23552878"/>
          <a:chExt cx="1090332" cy="593756"/>
        </a:xfrm>
      </xdr:grpSpPr>
      <xdr:sp macro="" textlink="">
        <xdr:nvSpPr>
          <xdr:cNvPr id="69" name="四角形: 角を丸くする 68">
            <a:extLst>
              <a:ext uri="{FF2B5EF4-FFF2-40B4-BE49-F238E27FC236}">
                <a16:creationId xmlns:a16="http://schemas.microsoft.com/office/drawing/2014/main" id="{599A160A-AC02-482C-8016-9E2B12301E8A}"/>
              </a:ext>
            </a:extLst>
          </xdr:cNvPr>
          <xdr:cNvSpPr/>
        </xdr:nvSpPr>
        <xdr:spPr>
          <a:xfrm>
            <a:off x="4200402" y="23552878"/>
            <a:ext cx="1072886" cy="540310"/>
          </a:xfrm>
          <a:prstGeom prst="roundRect">
            <a:avLst>
              <a:gd name="adj" fmla="val 9728"/>
            </a:avLst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t"/>
          <a:lstStyle/>
          <a:p>
            <a:pPr algn="ctr"/>
            <a:r>
              <a:rPr kumimoji="1" lang="ja-JP" altLang="en-US" sz="1100" b="1"/>
              <a:t>大館南　十和田</a:t>
            </a:r>
          </a:p>
        </xdr:txBody>
      </xdr:sp>
      <xdr:sp macro="" textlink="">
        <xdr:nvSpPr>
          <xdr:cNvPr id="70" name="四角形: 1 つの角を丸める 69">
            <a:extLst>
              <a:ext uri="{FF2B5EF4-FFF2-40B4-BE49-F238E27FC236}">
                <a16:creationId xmlns:a16="http://schemas.microsoft.com/office/drawing/2014/main" id="{B543E262-7172-4F42-99E5-FE0CD36346C9}"/>
              </a:ext>
            </a:extLst>
          </xdr:cNvPr>
          <xdr:cNvSpPr/>
        </xdr:nvSpPr>
        <xdr:spPr>
          <a:xfrm rot="10800000">
            <a:off x="4201736" y="23862644"/>
            <a:ext cx="452883" cy="231902"/>
          </a:xfrm>
          <a:prstGeom prst="round1Rect">
            <a:avLst>
              <a:gd name="adj" fmla="val 23849"/>
            </a:avLst>
          </a:prstGeom>
          <a:solidFill>
            <a:schemeClr val="bg1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26</a:t>
            </a:r>
            <a:endParaRPr kumimoji="1" lang="ja-JP" altLang="en-US" sz="1100"/>
          </a:p>
        </xdr:txBody>
      </xdr:sp>
      <xdr:sp macro="" textlink="">
        <xdr:nvSpPr>
          <xdr:cNvPr id="71" name="Line 4019">
            <a:extLst>
              <a:ext uri="{FF2B5EF4-FFF2-40B4-BE49-F238E27FC236}">
                <a16:creationId xmlns:a16="http://schemas.microsoft.com/office/drawing/2014/main" id="{7EE84AC4-2497-4565-9C71-C100E890719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4743711" y="23924849"/>
            <a:ext cx="141111" cy="141111"/>
          </a:xfrm>
          <a:prstGeom prst="line">
            <a:avLst/>
          </a:prstGeom>
          <a:noFill/>
          <a:ln w="28575">
            <a:solidFill>
              <a:schemeClr val="bg1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4018">
            <a:extLst>
              <a:ext uri="{FF2B5EF4-FFF2-40B4-BE49-F238E27FC236}">
                <a16:creationId xmlns:a16="http://schemas.microsoft.com/office/drawing/2014/main" id="{5441B680-7C2C-4899-81F6-5C7FCC3F701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83036" y="23873089"/>
            <a:ext cx="797125" cy="3275"/>
          </a:xfrm>
          <a:prstGeom prst="line">
            <a:avLst/>
          </a:prstGeom>
          <a:noFill/>
          <a:ln w="12700">
            <a:solidFill>
              <a:schemeClr val="bg1"/>
            </a:solidFill>
            <a:round/>
            <a:headEnd type="non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BCBAB1C4-B9DF-46BC-AA0D-FF9D9C4ECF60}"/>
              </a:ext>
            </a:extLst>
          </xdr:cNvPr>
          <xdr:cNvSpPr txBox="1"/>
        </xdr:nvSpPr>
        <xdr:spPr>
          <a:xfrm>
            <a:off x="4875236" y="23847010"/>
            <a:ext cx="415498" cy="2855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 b="1">
                <a:solidFill>
                  <a:schemeClr val="bg1"/>
                </a:solidFill>
              </a:rPr>
              <a:t>出口</a:t>
            </a:r>
          </a:p>
        </xdr:txBody>
      </xdr:sp>
      <xdr:sp macro="" textlink="">
        <xdr:nvSpPr>
          <xdr:cNvPr id="74" name="テキスト ボックス 73">
            <a:extLst>
              <a:ext uri="{FF2B5EF4-FFF2-40B4-BE49-F238E27FC236}">
                <a16:creationId xmlns:a16="http://schemas.microsoft.com/office/drawing/2014/main" id="{8DE29B7D-6FD9-4A67-B247-D40B4D278A7A}"/>
              </a:ext>
            </a:extLst>
          </xdr:cNvPr>
          <xdr:cNvSpPr txBox="1"/>
        </xdr:nvSpPr>
        <xdr:spPr>
          <a:xfrm>
            <a:off x="4226983" y="23803848"/>
            <a:ext cx="39267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600" b="1">
                <a:solidFill>
                  <a:srgbClr val="00B050"/>
                </a:solidFill>
              </a:rPr>
              <a:t>26</a:t>
            </a:r>
            <a:endParaRPr kumimoji="1" lang="ja-JP" altLang="en-US" sz="1600" b="1">
              <a:solidFill>
                <a:srgbClr val="00B050"/>
              </a:solidFill>
            </a:endParaRPr>
          </a:p>
        </xdr:txBody>
      </xdr:sp>
    </xdr:grpSp>
    <xdr:clientData/>
  </xdr:twoCellAnchor>
  <xdr:twoCellAnchor editAs="oneCell">
    <xdr:from>
      <xdr:col>4</xdr:col>
      <xdr:colOff>25399</xdr:colOff>
      <xdr:row>124</xdr:row>
      <xdr:rowOff>115929</xdr:rowOff>
    </xdr:from>
    <xdr:to>
      <xdr:col>5</xdr:col>
      <xdr:colOff>664142</xdr:colOff>
      <xdr:row>129</xdr:row>
      <xdr:rowOff>108786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9556B782-F928-4885-B7E6-C7FBE0F8A0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699" y="22163129"/>
          <a:ext cx="892743" cy="881857"/>
        </a:xfrm>
        <a:prstGeom prst="rect">
          <a:avLst/>
        </a:prstGeom>
      </xdr:spPr>
    </xdr:pic>
    <xdr:clientData/>
  </xdr:twoCellAnchor>
  <xdr:twoCellAnchor editAs="oneCell">
    <xdr:from>
      <xdr:col>3</xdr:col>
      <xdr:colOff>672517</xdr:colOff>
      <xdr:row>136</xdr:row>
      <xdr:rowOff>119743</xdr:rowOff>
    </xdr:from>
    <xdr:to>
      <xdr:col>5</xdr:col>
      <xdr:colOff>618202</xdr:colOff>
      <xdr:row>141</xdr:row>
      <xdr:rowOff>112600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24223B14-57DF-4F61-9798-762E69D3B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617" y="24300543"/>
          <a:ext cx="910885" cy="881857"/>
        </a:xfrm>
        <a:prstGeom prst="rect">
          <a:avLst/>
        </a:prstGeom>
      </xdr:spPr>
    </xdr:pic>
    <xdr:clientData/>
  </xdr:twoCellAnchor>
  <xdr:twoCellAnchor editAs="oneCell">
    <xdr:from>
      <xdr:col>3</xdr:col>
      <xdr:colOff>597663</xdr:colOff>
      <xdr:row>160</xdr:row>
      <xdr:rowOff>84454</xdr:rowOff>
    </xdr:from>
    <xdr:to>
      <xdr:col>5</xdr:col>
      <xdr:colOff>738543</xdr:colOff>
      <xdr:row>165</xdr:row>
      <xdr:rowOff>77311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CEC10B90-D80F-458B-8A84-53799DCA5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1763" y="28532454"/>
          <a:ext cx="1106080" cy="881857"/>
        </a:xfrm>
        <a:prstGeom prst="rect">
          <a:avLst/>
        </a:prstGeom>
      </xdr:spPr>
    </xdr:pic>
    <xdr:clientData/>
  </xdr:twoCellAnchor>
  <xdr:twoCellAnchor>
    <xdr:from>
      <xdr:col>10</xdr:col>
      <xdr:colOff>26442</xdr:colOff>
      <xdr:row>96</xdr:row>
      <xdr:rowOff>82588</xdr:rowOff>
    </xdr:from>
    <xdr:to>
      <xdr:col>11</xdr:col>
      <xdr:colOff>101861</xdr:colOff>
      <xdr:row>101</xdr:row>
      <xdr:rowOff>68157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E8786096-E2FE-4C0A-9777-A01271A19332}"/>
            </a:ext>
          </a:extLst>
        </xdr:cNvPr>
        <xdr:cNvGrpSpPr/>
      </xdr:nvGrpSpPr>
      <xdr:grpSpPr>
        <a:xfrm>
          <a:off x="4995317" y="16846588"/>
          <a:ext cx="885044" cy="858694"/>
          <a:chOff x="5000609" y="17077497"/>
          <a:chExt cx="881676" cy="870721"/>
        </a:xfrm>
      </xdr:grpSpPr>
      <xdr:sp macro="" textlink="">
        <xdr:nvSpPr>
          <xdr:cNvPr id="21" name="四角形: 角を丸くする 20">
            <a:extLst>
              <a:ext uri="{FF2B5EF4-FFF2-40B4-BE49-F238E27FC236}">
                <a16:creationId xmlns:a16="http://schemas.microsoft.com/office/drawing/2014/main" id="{4638CDB8-250B-471E-8DD7-99901370B3EF}"/>
              </a:ext>
            </a:extLst>
          </xdr:cNvPr>
          <xdr:cNvSpPr/>
        </xdr:nvSpPr>
        <xdr:spPr>
          <a:xfrm>
            <a:off x="5000609" y="17077497"/>
            <a:ext cx="881676" cy="870721"/>
          </a:xfrm>
          <a:prstGeom prst="roundRect">
            <a:avLst>
              <a:gd name="adj" fmla="val 6175"/>
            </a:avLst>
          </a:prstGeom>
          <a:solidFill>
            <a:schemeClr val="bg1"/>
          </a:solidFill>
          <a:ln>
            <a:solidFill>
              <a:srgbClr val="0000C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フリーフォーム: 図形 21">
            <a:extLst>
              <a:ext uri="{FF2B5EF4-FFF2-40B4-BE49-F238E27FC236}">
                <a16:creationId xmlns:a16="http://schemas.microsoft.com/office/drawing/2014/main" id="{E7FD869B-85A8-454B-971F-55E353A0BA6F}"/>
              </a:ext>
            </a:extLst>
          </xdr:cNvPr>
          <xdr:cNvSpPr>
            <a:spLocks noChangeAspect="1"/>
          </xdr:cNvSpPr>
        </xdr:nvSpPr>
        <xdr:spPr>
          <a:xfrm>
            <a:off x="5026124" y="17430039"/>
            <a:ext cx="352229" cy="269971"/>
          </a:xfrm>
          <a:custGeom>
            <a:avLst/>
            <a:gdLst>
              <a:gd name="connsiteX0" fmla="*/ 311728 w 320387"/>
              <a:gd name="connsiteY0" fmla="*/ 0 h 236681"/>
              <a:gd name="connsiteX1" fmla="*/ 320387 w 320387"/>
              <a:gd name="connsiteY1" fmla="*/ 155863 h 236681"/>
              <a:gd name="connsiteX2" fmla="*/ 5773 w 320387"/>
              <a:gd name="connsiteY2" fmla="*/ 236681 h 236681"/>
              <a:gd name="connsiteX3" fmla="*/ 0 w 320387"/>
              <a:gd name="connsiteY3" fmla="*/ 170295 h 236681"/>
              <a:gd name="connsiteX4" fmla="*/ 311728 w 320387"/>
              <a:gd name="connsiteY4" fmla="*/ 0 h 236681"/>
              <a:gd name="connsiteX0" fmla="*/ 321349 w 321349"/>
              <a:gd name="connsiteY0" fmla="*/ 0 h 246381"/>
              <a:gd name="connsiteX1" fmla="*/ 320387 w 321349"/>
              <a:gd name="connsiteY1" fmla="*/ 165563 h 246381"/>
              <a:gd name="connsiteX2" fmla="*/ 5773 w 321349"/>
              <a:gd name="connsiteY2" fmla="*/ 246381 h 246381"/>
              <a:gd name="connsiteX3" fmla="*/ 0 w 321349"/>
              <a:gd name="connsiteY3" fmla="*/ 179995 h 246381"/>
              <a:gd name="connsiteX4" fmla="*/ 321349 w 321349"/>
              <a:gd name="connsiteY4" fmla="*/ 0 h 246381"/>
              <a:gd name="connsiteX0" fmla="*/ 321349 w 321349"/>
              <a:gd name="connsiteY0" fmla="*/ 0 h 248321"/>
              <a:gd name="connsiteX1" fmla="*/ 320387 w 321349"/>
              <a:gd name="connsiteY1" fmla="*/ 165563 h 248321"/>
              <a:gd name="connsiteX2" fmla="*/ 5773 w 321349"/>
              <a:gd name="connsiteY2" fmla="*/ 248321 h 248321"/>
              <a:gd name="connsiteX3" fmla="*/ 0 w 321349"/>
              <a:gd name="connsiteY3" fmla="*/ 179995 h 248321"/>
              <a:gd name="connsiteX4" fmla="*/ 321349 w 321349"/>
              <a:gd name="connsiteY4" fmla="*/ 0 h 248321"/>
              <a:gd name="connsiteX0" fmla="*/ 321349 w 321349"/>
              <a:gd name="connsiteY0" fmla="*/ 0 h 248321"/>
              <a:gd name="connsiteX1" fmla="*/ 320387 w 321349"/>
              <a:gd name="connsiteY1" fmla="*/ 165563 h 248321"/>
              <a:gd name="connsiteX2" fmla="*/ 613 w 321349"/>
              <a:gd name="connsiteY2" fmla="*/ 248321 h 248321"/>
              <a:gd name="connsiteX3" fmla="*/ 0 w 321349"/>
              <a:gd name="connsiteY3" fmla="*/ 179995 h 248321"/>
              <a:gd name="connsiteX4" fmla="*/ 321349 w 321349"/>
              <a:gd name="connsiteY4" fmla="*/ 0 h 2483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21349" h="248321">
                <a:moveTo>
                  <a:pt x="321349" y="0"/>
                </a:moveTo>
                <a:cubicBezTo>
                  <a:pt x="321028" y="55188"/>
                  <a:pt x="320708" y="110375"/>
                  <a:pt x="320387" y="165563"/>
                </a:cubicBezTo>
                <a:lnTo>
                  <a:pt x="613" y="248321"/>
                </a:lnTo>
                <a:cubicBezTo>
                  <a:pt x="409" y="225546"/>
                  <a:pt x="204" y="202770"/>
                  <a:pt x="0" y="179995"/>
                </a:cubicBezTo>
                <a:lnTo>
                  <a:pt x="321349" y="0"/>
                </a:lnTo>
                <a:close/>
              </a:path>
            </a:pathLst>
          </a:custGeom>
          <a:solidFill>
            <a:srgbClr val="0000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5" name="グループ化 24">
            <a:extLst>
              <a:ext uri="{FF2B5EF4-FFF2-40B4-BE49-F238E27FC236}">
                <a16:creationId xmlns:a16="http://schemas.microsoft.com/office/drawing/2014/main" id="{A1499FC1-350B-47C1-80B1-F638632F271D}"/>
              </a:ext>
            </a:extLst>
          </xdr:cNvPr>
          <xdr:cNvGrpSpPr/>
        </xdr:nvGrpSpPr>
        <xdr:grpSpPr>
          <a:xfrm>
            <a:off x="5383481" y="17136466"/>
            <a:ext cx="119135" cy="734665"/>
            <a:chOff x="5800160" y="17148592"/>
            <a:chExt cx="119135" cy="739016"/>
          </a:xfrm>
        </xdr:grpSpPr>
        <xdr:sp macro="" textlink="">
          <xdr:nvSpPr>
            <xdr:cNvPr id="23" name="フローチャート: 論理積ゲート 22">
              <a:extLst>
                <a:ext uri="{FF2B5EF4-FFF2-40B4-BE49-F238E27FC236}">
                  <a16:creationId xmlns:a16="http://schemas.microsoft.com/office/drawing/2014/main" id="{BD1D99CE-4C0B-47BB-9EFF-B384F1F9C547}"/>
                </a:ext>
              </a:extLst>
            </xdr:cNvPr>
            <xdr:cNvSpPr/>
          </xdr:nvSpPr>
          <xdr:spPr>
            <a:xfrm rot="16200000">
              <a:off x="5730677" y="17218075"/>
              <a:ext cx="257765" cy="118800"/>
            </a:xfrm>
            <a:prstGeom prst="flowChartDelay">
              <a:avLst/>
            </a:prstGeom>
            <a:solidFill>
              <a:srgbClr val="0000C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1" name="フローチャート: 論理積ゲート 80">
              <a:extLst>
                <a:ext uri="{FF2B5EF4-FFF2-40B4-BE49-F238E27FC236}">
                  <a16:creationId xmlns:a16="http://schemas.microsoft.com/office/drawing/2014/main" id="{5DFD178F-36A3-4BF2-A40F-4580F7E43349}"/>
                </a:ext>
              </a:extLst>
            </xdr:cNvPr>
            <xdr:cNvSpPr/>
          </xdr:nvSpPr>
          <xdr:spPr>
            <a:xfrm rot="5400000" flipV="1">
              <a:off x="5581386" y="17549699"/>
              <a:ext cx="557018" cy="118800"/>
            </a:xfrm>
            <a:prstGeom prst="flowChartDelay">
              <a:avLst/>
            </a:prstGeom>
            <a:solidFill>
              <a:srgbClr val="0000C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2" name="フリーフォーム: 図形 81">
            <a:extLst>
              <a:ext uri="{FF2B5EF4-FFF2-40B4-BE49-F238E27FC236}">
                <a16:creationId xmlns:a16="http://schemas.microsoft.com/office/drawing/2014/main" id="{A2B64703-4CE6-49BC-8BC7-D42E690757A8}"/>
              </a:ext>
            </a:extLst>
          </xdr:cNvPr>
          <xdr:cNvSpPr>
            <a:spLocks noChangeAspect="1"/>
          </xdr:cNvSpPr>
        </xdr:nvSpPr>
        <xdr:spPr>
          <a:xfrm flipH="1">
            <a:off x="5507186" y="17429789"/>
            <a:ext cx="352229" cy="269971"/>
          </a:xfrm>
          <a:custGeom>
            <a:avLst/>
            <a:gdLst>
              <a:gd name="connsiteX0" fmla="*/ 311728 w 320387"/>
              <a:gd name="connsiteY0" fmla="*/ 0 h 236681"/>
              <a:gd name="connsiteX1" fmla="*/ 320387 w 320387"/>
              <a:gd name="connsiteY1" fmla="*/ 155863 h 236681"/>
              <a:gd name="connsiteX2" fmla="*/ 5773 w 320387"/>
              <a:gd name="connsiteY2" fmla="*/ 236681 h 236681"/>
              <a:gd name="connsiteX3" fmla="*/ 0 w 320387"/>
              <a:gd name="connsiteY3" fmla="*/ 170295 h 236681"/>
              <a:gd name="connsiteX4" fmla="*/ 311728 w 320387"/>
              <a:gd name="connsiteY4" fmla="*/ 0 h 236681"/>
              <a:gd name="connsiteX0" fmla="*/ 321349 w 321349"/>
              <a:gd name="connsiteY0" fmla="*/ 0 h 246381"/>
              <a:gd name="connsiteX1" fmla="*/ 320387 w 321349"/>
              <a:gd name="connsiteY1" fmla="*/ 165563 h 246381"/>
              <a:gd name="connsiteX2" fmla="*/ 5773 w 321349"/>
              <a:gd name="connsiteY2" fmla="*/ 246381 h 246381"/>
              <a:gd name="connsiteX3" fmla="*/ 0 w 321349"/>
              <a:gd name="connsiteY3" fmla="*/ 179995 h 246381"/>
              <a:gd name="connsiteX4" fmla="*/ 321349 w 321349"/>
              <a:gd name="connsiteY4" fmla="*/ 0 h 246381"/>
              <a:gd name="connsiteX0" fmla="*/ 321349 w 321349"/>
              <a:gd name="connsiteY0" fmla="*/ 0 h 248321"/>
              <a:gd name="connsiteX1" fmla="*/ 320387 w 321349"/>
              <a:gd name="connsiteY1" fmla="*/ 165563 h 248321"/>
              <a:gd name="connsiteX2" fmla="*/ 5773 w 321349"/>
              <a:gd name="connsiteY2" fmla="*/ 248321 h 248321"/>
              <a:gd name="connsiteX3" fmla="*/ 0 w 321349"/>
              <a:gd name="connsiteY3" fmla="*/ 179995 h 248321"/>
              <a:gd name="connsiteX4" fmla="*/ 321349 w 321349"/>
              <a:gd name="connsiteY4" fmla="*/ 0 h 248321"/>
              <a:gd name="connsiteX0" fmla="*/ 321349 w 321349"/>
              <a:gd name="connsiteY0" fmla="*/ 0 h 248321"/>
              <a:gd name="connsiteX1" fmla="*/ 320387 w 321349"/>
              <a:gd name="connsiteY1" fmla="*/ 165563 h 248321"/>
              <a:gd name="connsiteX2" fmla="*/ 613 w 321349"/>
              <a:gd name="connsiteY2" fmla="*/ 248321 h 248321"/>
              <a:gd name="connsiteX3" fmla="*/ 0 w 321349"/>
              <a:gd name="connsiteY3" fmla="*/ 179995 h 248321"/>
              <a:gd name="connsiteX4" fmla="*/ 321349 w 321349"/>
              <a:gd name="connsiteY4" fmla="*/ 0 h 2483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21349" h="248321">
                <a:moveTo>
                  <a:pt x="321349" y="0"/>
                </a:moveTo>
                <a:cubicBezTo>
                  <a:pt x="321028" y="55188"/>
                  <a:pt x="320708" y="110375"/>
                  <a:pt x="320387" y="165563"/>
                </a:cubicBezTo>
                <a:lnTo>
                  <a:pt x="613" y="248321"/>
                </a:lnTo>
                <a:cubicBezTo>
                  <a:pt x="409" y="225546"/>
                  <a:pt x="204" y="202770"/>
                  <a:pt x="0" y="179995"/>
                </a:cubicBezTo>
                <a:lnTo>
                  <a:pt x="321349" y="0"/>
                </a:lnTo>
                <a:close/>
              </a:path>
            </a:pathLst>
          </a:custGeom>
          <a:solidFill>
            <a:srgbClr val="0000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9" name="グループ化 28">
            <a:extLst>
              <a:ext uri="{FF2B5EF4-FFF2-40B4-BE49-F238E27FC236}">
                <a16:creationId xmlns:a16="http://schemas.microsoft.com/office/drawing/2014/main" id="{33C62E16-4965-4E7B-93D8-00F89CB4322B}"/>
              </a:ext>
            </a:extLst>
          </xdr:cNvPr>
          <xdr:cNvGrpSpPr/>
        </xdr:nvGrpSpPr>
        <xdr:grpSpPr>
          <a:xfrm>
            <a:off x="5288204" y="17768453"/>
            <a:ext cx="313266" cy="169338"/>
            <a:chOff x="5288204" y="17768453"/>
            <a:chExt cx="313266" cy="169338"/>
          </a:xfrm>
        </xdr:grpSpPr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D16F3B1C-84E9-42BA-B7F2-80BA4103C579}"/>
                </a:ext>
              </a:extLst>
            </xdr:cNvPr>
            <xdr:cNvCxnSpPr/>
          </xdr:nvCxnSpPr>
          <xdr:spPr>
            <a:xfrm flipH="1">
              <a:off x="5443681" y="17768453"/>
              <a:ext cx="0" cy="153940"/>
            </a:xfrm>
            <a:prstGeom prst="line">
              <a:avLst/>
            </a:prstGeom>
            <a:ln w="28575">
              <a:solidFill>
                <a:srgbClr val="0000C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8" name="平行四辺形 27">
              <a:extLst>
                <a:ext uri="{FF2B5EF4-FFF2-40B4-BE49-F238E27FC236}">
                  <a16:creationId xmlns:a16="http://schemas.microsoft.com/office/drawing/2014/main" id="{6D28D094-EDC0-4ADB-8A6D-629290188693}"/>
                </a:ext>
              </a:extLst>
            </xdr:cNvPr>
            <xdr:cNvSpPr/>
          </xdr:nvSpPr>
          <xdr:spPr>
            <a:xfrm rot="5400000">
              <a:off x="5453301" y="17789623"/>
              <a:ext cx="144321" cy="152016"/>
            </a:xfrm>
            <a:prstGeom prst="parallelogram">
              <a:avLst>
                <a:gd name="adj" fmla="val 59615"/>
              </a:avLst>
            </a:prstGeom>
            <a:solidFill>
              <a:srgbClr val="0000C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3" name="平行四辺形 82">
              <a:extLst>
                <a:ext uri="{FF2B5EF4-FFF2-40B4-BE49-F238E27FC236}">
                  <a16:creationId xmlns:a16="http://schemas.microsoft.com/office/drawing/2014/main" id="{343B2D37-E379-4D92-B1ED-4523011E2979}"/>
                </a:ext>
              </a:extLst>
            </xdr:cNvPr>
            <xdr:cNvSpPr/>
          </xdr:nvSpPr>
          <xdr:spPr>
            <a:xfrm rot="16200000" flipH="1">
              <a:off x="5292051" y="17788084"/>
              <a:ext cx="144321" cy="152016"/>
            </a:xfrm>
            <a:prstGeom prst="parallelogram">
              <a:avLst>
                <a:gd name="adj" fmla="val 59615"/>
              </a:avLst>
            </a:prstGeom>
            <a:solidFill>
              <a:srgbClr val="0000C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11</xdr:col>
      <xdr:colOff>21406</xdr:colOff>
      <xdr:row>102</xdr:row>
      <xdr:rowOff>0</xdr:rowOff>
    </xdr:from>
    <xdr:to>
      <xdr:col>13</xdr:col>
      <xdr:colOff>311135</xdr:colOff>
      <xdr:row>106</xdr:row>
      <xdr:rowOff>170514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156907ED-CC1F-4A1B-AC79-414FFB686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00619" y="18193820"/>
          <a:ext cx="896190" cy="88399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98</xdr:row>
      <xdr:rowOff>172127</xdr:rowOff>
    </xdr:from>
    <xdr:to>
      <xdr:col>3</xdr:col>
      <xdr:colOff>332421</xdr:colOff>
      <xdr:row>99</xdr:row>
      <xdr:rowOff>80954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F2001A56-7627-4B8B-98B9-D9F882572071}"/>
            </a:ext>
          </a:extLst>
        </xdr:cNvPr>
        <xdr:cNvGrpSpPr/>
      </xdr:nvGrpSpPr>
      <xdr:grpSpPr>
        <a:xfrm>
          <a:off x="1031875" y="17285377"/>
          <a:ext cx="332421" cy="83452"/>
          <a:chOff x="2568182" y="56968377"/>
          <a:chExt cx="336820" cy="82800"/>
        </a:xfrm>
      </xdr:grpSpPr>
      <xdr:grpSp>
        <xdr:nvGrpSpPr>
          <xdr:cNvPr id="84" name="グループ化 83">
            <a:extLst>
              <a:ext uri="{FF2B5EF4-FFF2-40B4-BE49-F238E27FC236}">
                <a16:creationId xmlns:a16="http://schemas.microsoft.com/office/drawing/2014/main" id="{06457D4A-D9A1-4F5C-AB6C-FD647FB13156}"/>
              </a:ext>
            </a:extLst>
          </xdr:cNvPr>
          <xdr:cNvGrpSpPr/>
        </xdr:nvGrpSpPr>
        <xdr:grpSpPr>
          <a:xfrm rot="19730814">
            <a:off x="2568182" y="56972559"/>
            <a:ext cx="336820" cy="78486"/>
            <a:chOff x="2936441" y="57287073"/>
            <a:chExt cx="336488" cy="78817"/>
          </a:xfrm>
        </xdr:grpSpPr>
        <xdr:sp macro="" textlink="">
          <xdr:nvSpPr>
            <xdr:cNvPr id="86" name="Line 122">
              <a:extLst>
                <a:ext uri="{FF2B5EF4-FFF2-40B4-BE49-F238E27FC236}">
                  <a16:creationId xmlns:a16="http://schemas.microsoft.com/office/drawing/2014/main" id="{65F6B029-6B0F-4EC8-AB91-5C6EB3B230D5}"/>
                </a:ext>
              </a:extLst>
            </xdr:cNvPr>
            <xdr:cNvSpPr>
              <a:spLocks noChangeShapeType="1"/>
            </xdr:cNvSpPr>
          </xdr:nvSpPr>
          <xdr:spPr bwMode="auto">
            <a:xfrm rot="10800000">
              <a:off x="2946640" y="57326919"/>
              <a:ext cx="288000" cy="0"/>
            </a:xfrm>
            <a:prstGeom prst="line">
              <a:avLst/>
            </a:prstGeom>
            <a:noFill/>
            <a:ln w="38100" cmpd="dbl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" name="Oval 126">
              <a:extLst>
                <a:ext uri="{FF2B5EF4-FFF2-40B4-BE49-F238E27FC236}">
                  <a16:creationId xmlns:a16="http://schemas.microsoft.com/office/drawing/2014/main" id="{CB49E6F7-1FBB-4C49-BF68-EED706934201}"/>
                </a:ext>
              </a:extLst>
            </xdr:cNvPr>
            <xdr:cNvSpPr>
              <a:spLocks noChangeArrowheads="1"/>
            </xdr:cNvSpPr>
          </xdr:nvSpPr>
          <xdr:spPr bwMode="auto">
            <a:xfrm rot="10800000">
              <a:off x="3196350" y="57287948"/>
              <a:ext cx="76579" cy="7794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8" name="Oval 126">
              <a:extLst>
                <a:ext uri="{FF2B5EF4-FFF2-40B4-BE49-F238E27FC236}">
                  <a16:creationId xmlns:a16="http://schemas.microsoft.com/office/drawing/2014/main" id="{7B8CFE4B-1E6D-4FF0-A81E-353D9550AAA5}"/>
                </a:ext>
              </a:extLst>
            </xdr:cNvPr>
            <xdr:cNvSpPr>
              <a:spLocks noChangeArrowheads="1"/>
            </xdr:cNvSpPr>
          </xdr:nvSpPr>
          <xdr:spPr bwMode="auto">
            <a:xfrm rot="10800000">
              <a:off x="2936441" y="57287073"/>
              <a:ext cx="76579" cy="7794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C0868697-4B13-4A3F-97AA-8F690F98BE0E}"/>
              </a:ext>
            </a:extLst>
          </xdr:cNvPr>
          <xdr:cNvCxnSpPr/>
        </xdr:nvCxnSpPr>
        <xdr:spPr>
          <a:xfrm flipV="1">
            <a:off x="2667089" y="56968377"/>
            <a:ext cx="144000" cy="82800"/>
          </a:xfrm>
          <a:prstGeom prst="line">
            <a:avLst/>
          </a:prstGeom>
          <a:ln w="158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673841</xdr:colOff>
      <xdr:row>97</xdr:row>
      <xdr:rowOff>0</xdr:rowOff>
    </xdr:from>
    <xdr:to>
      <xdr:col>4</xdr:col>
      <xdr:colOff>20907</xdr:colOff>
      <xdr:row>98</xdr:row>
      <xdr:rowOff>62701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6288D33C-05A2-46ED-AFF0-980C4BC88229}"/>
            </a:ext>
          </a:extLst>
        </xdr:cNvPr>
        <xdr:cNvGrpSpPr/>
      </xdr:nvGrpSpPr>
      <xdr:grpSpPr>
        <a:xfrm rot="9350874">
          <a:off x="1705716" y="16938625"/>
          <a:ext cx="61441" cy="237326"/>
          <a:chOff x="5606866" y="43023551"/>
          <a:chExt cx="57518" cy="227771"/>
        </a:xfrm>
      </xdr:grpSpPr>
      <xdr:sp macro="" textlink="">
        <xdr:nvSpPr>
          <xdr:cNvPr id="90" name="楕円 89">
            <a:extLst>
              <a:ext uri="{FF2B5EF4-FFF2-40B4-BE49-F238E27FC236}">
                <a16:creationId xmlns:a16="http://schemas.microsoft.com/office/drawing/2014/main" id="{B99E48AC-B061-4CA2-9DFE-BE322D0AD440}"/>
              </a:ext>
            </a:extLst>
          </xdr:cNvPr>
          <xdr:cNvSpPr/>
        </xdr:nvSpPr>
        <xdr:spPr>
          <a:xfrm>
            <a:off x="5606866" y="43023551"/>
            <a:ext cx="57518" cy="57518"/>
          </a:xfrm>
          <a:prstGeom prst="ellipse">
            <a:avLst/>
          </a:prstGeom>
          <a:solidFill>
            <a:schemeClr val="bg1"/>
          </a:solidFill>
          <a:ln w="19050" cmpd="sng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8B2804E1-359A-42E3-9301-C8AD14E3AC5A}"/>
              </a:ext>
            </a:extLst>
          </xdr:cNvPr>
          <xdr:cNvCxnSpPr>
            <a:stCxn id="90" idx="4"/>
          </xdr:cNvCxnSpPr>
        </xdr:nvCxnSpPr>
        <xdr:spPr>
          <a:xfrm>
            <a:off x="5635625" y="43081069"/>
            <a:ext cx="1150" cy="17025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</xdr:col>
      <xdr:colOff>157003</xdr:colOff>
      <xdr:row>90</xdr:row>
      <xdr:rowOff>12688</xdr:rowOff>
    </xdr:from>
    <xdr:to>
      <xdr:col>3</xdr:col>
      <xdr:colOff>157003</xdr:colOff>
      <xdr:row>96</xdr:row>
      <xdr:rowOff>30128</xdr:rowOff>
    </xdr:to>
    <xdr:sp macro="" textlink="">
      <xdr:nvSpPr>
        <xdr:cNvPr id="93" name="Line 4018">
          <a:extLst>
            <a:ext uri="{FF2B5EF4-FFF2-40B4-BE49-F238E27FC236}">
              <a16:creationId xmlns:a16="http://schemas.microsoft.com/office/drawing/2014/main" id="{2BFE9939-0436-44E6-9932-1180DAB85EAC}"/>
            </a:ext>
          </a:extLst>
        </xdr:cNvPr>
        <xdr:cNvSpPr>
          <a:spLocks noChangeShapeType="1"/>
        </xdr:cNvSpPr>
      </xdr:nvSpPr>
      <xdr:spPr bwMode="auto">
        <a:xfrm rot="10800000" flipH="1" flipV="1">
          <a:off x="1191554" y="16066059"/>
          <a:ext cx="0" cy="1087665"/>
        </a:xfrm>
        <a:prstGeom prst="line">
          <a:avLst/>
        </a:prstGeom>
        <a:noFill/>
        <a:ln w="57150">
          <a:solidFill>
            <a:srgbClr val="000000"/>
          </a:solidFill>
          <a:round/>
          <a:headEnd type="none" w="med" len="med"/>
          <a:tailEnd type="oval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192640</xdr:colOff>
      <xdr:row>91</xdr:row>
      <xdr:rowOff>102599</xdr:rowOff>
    </xdr:from>
    <xdr:to>
      <xdr:col>5</xdr:col>
      <xdr:colOff>195450</xdr:colOff>
      <xdr:row>91</xdr:row>
      <xdr:rowOff>102599</xdr:rowOff>
    </xdr:to>
    <xdr:sp macro="" textlink="">
      <xdr:nvSpPr>
        <xdr:cNvPr id="94" name="Line 4019">
          <a:extLst>
            <a:ext uri="{FF2B5EF4-FFF2-40B4-BE49-F238E27FC236}">
              <a16:creationId xmlns:a16="http://schemas.microsoft.com/office/drawing/2014/main" id="{D999D353-0A4A-480B-958B-9DE815052471}"/>
            </a:ext>
          </a:extLst>
        </xdr:cNvPr>
        <xdr:cNvSpPr>
          <a:spLocks noChangeShapeType="1"/>
        </xdr:cNvSpPr>
      </xdr:nvSpPr>
      <xdr:spPr bwMode="auto">
        <a:xfrm flipV="1">
          <a:off x="763427" y="16334341"/>
          <a:ext cx="1436911" cy="0"/>
        </a:xfrm>
        <a:prstGeom prst="line">
          <a:avLst/>
        </a:prstGeom>
        <a:noFill/>
        <a:ln w="57150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456232</xdr:colOff>
      <xdr:row>90</xdr:row>
      <xdr:rowOff>103637</xdr:rowOff>
    </xdr:from>
    <xdr:to>
      <xdr:col>3</xdr:col>
      <xdr:colOff>334391</xdr:colOff>
      <xdr:row>92</xdr:row>
      <xdr:rowOff>120072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B413DCE8-CB8F-44CE-9C05-DD05F31BD792}"/>
            </a:ext>
          </a:extLst>
        </xdr:cNvPr>
        <xdr:cNvGrpSpPr/>
      </xdr:nvGrpSpPr>
      <xdr:grpSpPr>
        <a:xfrm>
          <a:off x="1027732" y="15819887"/>
          <a:ext cx="338534" cy="365685"/>
          <a:chOff x="13403264" y="17967480"/>
          <a:chExt cx="350604" cy="350606"/>
        </a:xfrm>
      </xdr:grpSpPr>
      <xdr:sp macro="" textlink="">
        <xdr:nvSpPr>
          <xdr:cNvPr id="109" name="Oval 151">
            <a:extLst>
              <a:ext uri="{FF2B5EF4-FFF2-40B4-BE49-F238E27FC236}">
                <a16:creationId xmlns:a16="http://schemas.microsoft.com/office/drawing/2014/main" id="{FE2162E7-C9B8-49DE-B987-9F3A460F5B55}"/>
              </a:ext>
            </a:extLst>
          </xdr:cNvPr>
          <xdr:cNvSpPr>
            <a:spLocks noChangeArrowheads="1"/>
          </xdr:cNvSpPr>
        </xdr:nvSpPr>
        <xdr:spPr bwMode="auto">
          <a:xfrm>
            <a:off x="13417552" y="17967480"/>
            <a:ext cx="72000" cy="72000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" name="Oval 151">
            <a:extLst>
              <a:ext uri="{FF2B5EF4-FFF2-40B4-BE49-F238E27FC236}">
                <a16:creationId xmlns:a16="http://schemas.microsoft.com/office/drawing/2014/main" id="{035F92BD-8CBE-444B-B20F-205616817108}"/>
              </a:ext>
            </a:extLst>
          </xdr:cNvPr>
          <xdr:cNvSpPr>
            <a:spLocks noChangeArrowheads="1"/>
          </xdr:cNvSpPr>
        </xdr:nvSpPr>
        <xdr:spPr bwMode="auto">
          <a:xfrm>
            <a:off x="13681868" y="17967482"/>
            <a:ext cx="72000" cy="72000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Oval 151">
            <a:extLst>
              <a:ext uri="{FF2B5EF4-FFF2-40B4-BE49-F238E27FC236}">
                <a16:creationId xmlns:a16="http://schemas.microsoft.com/office/drawing/2014/main" id="{BF063C15-1522-49C1-AB7C-8D77BF2EA2F9}"/>
              </a:ext>
            </a:extLst>
          </xdr:cNvPr>
          <xdr:cNvSpPr>
            <a:spLocks noChangeArrowheads="1"/>
          </xdr:cNvSpPr>
        </xdr:nvSpPr>
        <xdr:spPr bwMode="auto">
          <a:xfrm>
            <a:off x="13412789" y="18236559"/>
            <a:ext cx="72000" cy="72000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Oval 151">
            <a:extLst>
              <a:ext uri="{FF2B5EF4-FFF2-40B4-BE49-F238E27FC236}">
                <a16:creationId xmlns:a16="http://schemas.microsoft.com/office/drawing/2014/main" id="{103B14A6-10FA-4E22-A22D-2E61F95C2F58}"/>
              </a:ext>
            </a:extLst>
          </xdr:cNvPr>
          <xdr:cNvSpPr>
            <a:spLocks noChangeArrowheads="1"/>
          </xdr:cNvSpPr>
        </xdr:nvSpPr>
        <xdr:spPr bwMode="auto">
          <a:xfrm>
            <a:off x="13686630" y="18236561"/>
            <a:ext cx="72000" cy="72000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5</xdr:col>
      <xdr:colOff>532802</xdr:colOff>
      <xdr:row>89</xdr:row>
      <xdr:rowOff>107022</xdr:rowOff>
    </xdr:from>
    <xdr:to>
      <xdr:col>6</xdr:col>
      <xdr:colOff>421050</xdr:colOff>
      <xdr:row>91</xdr:row>
      <xdr:rowOff>56474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BE54ED5B-7CAD-4D39-9D6C-44618CAB19D0}"/>
            </a:ext>
          </a:extLst>
        </xdr:cNvPr>
        <xdr:cNvSpPr txBox="1"/>
      </xdr:nvSpPr>
      <xdr:spPr>
        <a:xfrm>
          <a:off x="2537690" y="15982022"/>
          <a:ext cx="723023" cy="306194"/>
        </a:xfrm>
        <a:prstGeom prst="rect">
          <a:avLst/>
        </a:prstGeom>
        <a:noFill/>
        <a:ln w="19050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kumimoji="1" lang="ja-JP" altLang="en-US" sz="1400" b="1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落合北</a:t>
          </a:r>
        </a:p>
      </xdr:txBody>
    </xdr:sp>
    <xdr:clientData/>
  </xdr:twoCellAnchor>
  <xdr:twoCellAnchor editAs="oneCell">
    <xdr:from>
      <xdr:col>5</xdr:col>
      <xdr:colOff>561099</xdr:colOff>
      <xdr:row>91</xdr:row>
      <xdr:rowOff>153969</xdr:rowOff>
    </xdr:from>
    <xdr:to>
      <xdr:col>6</xdr:col>
      <xdr:colOff>259765</xdr:colOff>
      <xdr:row>92</xdr:row>
      <xdr:rowOff>110320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E870B72A-3163-4028-B5AF-597A28FCE5CD}"/>
            </a:ext>
          </a:extLst>
        </xdr:cNvPr>
        <xdr:cNvGrpSpPr/>
      </xdr:nvGrpSpPr>
      <xdr:grpSpPr>
        <a:xfrm>
          <a:off x="2561349" y="16044844"/>
          <a:ext cx="540041" cy="130976"/>
          <a:chOff x="3933701" y="3421324"/>
          <a:chExt cx="535438" cy="134771"/>
        </a:xfrm>
      </xdr:grpSpPr>
      <xdr:grpSp>
        <xdr:nvGrpSpPr>
          <xdr:cNvPr id="103" name="グループ化 102">
            <a:extLst>
              <a:ext uri="{FF2B5EF4-FFF2-40B4-BE49-F238E27FC236}">
                <a16:creationId xmlns:a16="http://schemas.microsoft.com/office/drawing/2014/main" id="{26FFCB53-9D28-47A5-8877-431C84464C4D}"/>
              </a:ext>
            </a:extLst>
          </xdr:cNvPr>
          <xdr:cNvGrpSpPr/>
        </xdr:nvGrpSpPr>
        <xdr:grpSpPr>
          <a:xfrm>
            <a:off x="4075073" y="3421324"/>
            <a:ext cx="394066" cy="134771"/>
            <a:chOff x="4129089" y="13151826"/>
            <a:chExt cx="394066" cy="134772"/>
          </a:xfrm>
        </xdr:grpSpPr>
        <xdr:sp macro="" textlink="">
          <xdr:nvSpPr>
            <xdr:cNvPr id="105" name="AutoShape 18521">
              <a:extLst>
                <a:ext uri="{FF2B5EF4-FFF2-40B4-BE49-F238E27FC236}">
                  <a16:creationId xmlns:a16="http://schemas.microsoft.com/office/drawing/2014/main" id="{582DEEB0-89AB-4034-8684-9B8BB0DAF6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29089" y="13151826"/>
              <a:ext cx="394066" cy="134772"/>
            </a:xfrm>
            <a:prstGeom prst="flowChartTerminator">
              <a:avLst/>
            </a:prstGeom>
            <a:noFill/>
            <a:ln w="19050">
              <a:solidFill>
                <a:srgbClr val="000000">
                  <a:alpha val="98000"/>
                </a:srgbClr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6" name="Oval 18522">
              <a:extLst>
                <a:ext uri="{FF2B5EF4-FFF2-40B4-BE49-F238E27FC236}">
                  <a16:creationId xmlns:a16="http://schemas.microsoft.com/office/drawing/2014/main" id="{AEBCC726-3B7A-4A7B-994D-4A0E80D099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76856" y="13182887"/>
              <a:ext cx="71651" cy="68104"/>
            </a:xfrm>
            <a:prstGeom prst="ellipse">
              <a:avLst/>
            </a:prstGeom>
            <a:noFill/>
            <a:ln w="12700">
              <a:solidFill>
                <a:srgbClr val="000000">
                  <a:alpha val="98000"/>
                </a:srgb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7" name="Oval 18523">
              <a:extLst>
                <a:ext uri="{FF2B5EF4-FFF2-40B4-BE49-F238E27FC236}">
                  <a16:creationId xmlns:a16="http://schemas.microsoft.com/office/drawing/2014/main" id="{3F27089B-8212-4491-85EF-9D8011011B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0302" y="13182887"/>
              <a:ext cx="71651" cy="68104"/>
            </a:xfrm>
            <a:prstGeom prst="ellipse">
              <a:avLst/>
            </a:prstGeom>
            <a:noFill/>
            <a:ln w="12700">
              <a:solidFill>
                <a:srgbClr val="000000">
                  <a:alpha val="98000"/>
                </a:srgb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8" name="Oval 18524">
              <a:extLst>
                <a:ext uri="{FF2B5EF4-FFF2-40B4-BE49-F238E27FC236}">
                  <a16:creationId xmlns:a16="http://schemas.microsoft.com/office/drawing/2014/main" id="{4CB92FF8-F636-482E-8D50-8CA4D2D973C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3749" y="13182887"/>
              <a:ext cx="71651" cy="68104"/>
            </a:xfrm>
            <a:prstGeom prst="ellipse">
              <a:avLst/>
            </a:prstGeom>
            <a:noFill/>
            <a:ln w="12700">
              <a:solidFill>
                <a:srgbClr val="000000">
                  <a:alpha val="98000"/>
                </a:srgb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04" name="Oval 151">
            <a:extLst>
              <a:ext uri="{FF2B5EF4-FFF2-40B4-BE49-F238E27FC236}">
                <a16:creationId xmlns:a16="http://schemas.microsoft.com/office/drawing/2014/main" id="{54A596E7-788F-4567-B1C0-979B91490B86}"/>
              </a:ext>
            </a:extLst>
          </xdr:cNvPr>
          <xdr:cNvSpPr>
            <a:spLocks noChangeArrowheads="1"/>
          </xdr:cNvSpPr>
        </xdr:nvSpPr>
        <xdr:spPr bwMode="auto">
          <a:xfrm>
            <a:off x="3933701" y="3447144"/>
            <a:ext cx="72000" cy="71162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8</xdr:col>
      <xdr:colOff>405723</xdr:colOff>
      <xdr:row>78</xdr:row>
      <xdr:rowOff>76162</xdr:rowOff>
    </xdr:from>
    <xdr:to>
      <xdr:col>8</xdr:col>
      <xdr:colOff>556336</xdr:colOff>
      <xdr:row>79</xdr:row>
      <xdr:rowOff>163882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E5AE280F-5E5A-4403-B6D2-9FE55AA9802F}"/>
            </a:ext>
          </a:extLst>
        </xdr:cNvPr>
        <xdr:cNvGrpSpPr/>
      </xdr:nvGrpSpPr>
      <xdr:grpSpPr>
        <a:xfrm>
          <a:off x="4310973" y="13696912"/>
          <a:ext cx="150613" cy="262345"/>
          <a:chOff x="3730626" y="95273813"/>
          <a:chExt cx="150812" cy="273940"/>
        </a:xfrm>
      </xdr:grpSpPr>
      <xdr:sp macro="" textlink="">
        <xdr:nvSpPr>
          <xdr:cNvPr id="121" name="Line 4452">
            <a:extLst>
              <a:ext uri="{FF2B5EF4-FFF2-40B4-BE49-F238E27FC236}">
                <a16:creationId xmlns:a16="http://schemas.microsoft.com/office/drawing/2014/main" id="{BB037EFD-2842-4A4B-939D-C98D661E96AE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804383" y="95311464"/>
            <a:ext cx="0" cy="23628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フローチャート: 組合せ 121">
            <a:extLst>
              <a:ext uri="{FF2B5EF4-FFF2-40B4-BE49-F238E27FC236}">
                <a16:creationId xmlns:a16="http://schemas.microsoft.com/office/drawing/2014/main" id="{B6D5C8CB-8BBF-4190-AA55-94BFDFB72806}"/>
              </a:ext>
            </a:extLst>
          </xdr:cNvPr>
          <xdr:cNvSpPr/>
        </xdr:nvSpPr>
        <xdr:spPr>
          <a:xfrm>
            <a:off x="3730626" y="95273813"/>
            <a:ext cx="150812" cy="139806"/>
          </a:xfrm>
          <a:prstGeom prst="flowChartMerge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9</xdr:col>
      <xdr:colOff>30905</xdr:colOff>
      <xdr:row>78</xdr:row>
      <xdr:rowOff>8800</xdr:rowOff>
    </xdr:from>
    <xdr:to>
      <xdr:col>10</xdr:col>
      <xdr:colOff>272750</xdr:colOff>
      <xdr:row>81</xdr:row>
      <xdr:rowOff>59250</xdr:rowOff>
    </xdr:to>
    <xdr:pic>
      <xdr:nvPicPr>
        <xdr:cNvPr id="117" name="図 116">
          <a:extLst>
            <a:ext uri="{FF2B5EF4-FFF2-40B4-BE49-F238E27FC236}">
              <a16:creationId xmlns:a16="http://schemas.microsoft.com/office/drawing/2014/main" id="{6AA198ED-B376-4256-9945-D44A199F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61523" y="13921721"/>
          <a:ext cx="684205" cy="585563"/>
        </a:xfrm>
        <a:prstGeom prst="rect">
          <a:avLst/>
        </a:prstGeom>
      </xdr:spPr>
    </xdr:pic>
    <xdr:clientData/>
  </xdr:twoCellAnchor>
  <xdr:twoCellAnchor>
    <xdr:from>
      <xdr:col>8</xdr:col>
      <xdr:colOff>85618</xdr:colOff>
      <xdr:row>95</xdr:row>
      <xdr:rowOff>128426</xdr:rowOff>
    </xdr:from>
    <xdr:to>
      <xdr:col>8</xdr:col>
      <xdr:colOff>481618</xdr:colOff>
      <xdr:row>98</xdr:row>
      <xdr:rowOff>20852</xdr:rowOff>
    </xdr:to>
    <xdr:pic>
      <xdr:nvPicPr>
        <xdr:cNvPr id="123" name="Picture 109" descr="給油">
          <a:extLst>
            <a:ext uri="{FF2B5EF4-FFF2-40B4-BE49-F238E27FC236}">
              <a16:creationId xmlns:a16="http://schemas.microsoft.com/office/drawing/2014/main" id="{363A3283-0392-455F-A9BA-F3B2A97B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5506" y="17073651"/>
          <a:ext cx="396000" cy="427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254722</xdr:colOff>
      <xdr:row>106</xdr:row>
      <xdr:rowOff>60051</xdr:rowOff>
    </xdr:to>
    <xdr:grpSp>
      <xdr:nvGrpSpPr>
        <xdr:cNvPr id="124" name="グループ化 123">
          <a:extLst>
            <a:ext uri="{FF2B5EF4-FFF2-40B4-BE49-F238E27FC236}">
              <a16:creationId xmlns:a16="http://schemas.microsoft.com/office/drawing/2014/main" id="{CA401A4F-31A4-45BE-B734-E39B03975FEC}"/>
            </a:ext>
          </a:extLst>
        </xdr:cNvPr>
        <xdr:cNvGrpSpPr/>
      </xdr:nvGrpSpPr>
      <xdr:grpSpPr>
        <a:xfrm>
          <a:off x="2841625" y="17986375"/>
          <a:ext cx="254722" cy="583926"/>
          <a:chOff x="2674816" y="26832476"/>
          <a:chExt cx="256810" cy="577850"/>
        </a:xfrm>
      </xdr:grpSpPr>
      <xdr:sp macro="" textlink="">
        <xdr:nvSpPr>
          <xdr:cNvPr id="125" name="Freeform 164">
            <a:extLst>
              <a:ext uri="{FF2B5EF4-FFF2-40B4-BE49-F238E27FC236}">
                <a16:creationId xmlns:a16="http://schemas.microsoft.com/office/drawing/2014/main" id="{395BD7FF-320E-4FE0-9AEE-31D9F1E180D8}"/>
              </a:ext>
            </a:extLst>
          </xdr:cNvPr>
          <xdr:cNvSpPr>
            <a:spLocks/>
          </xdr:cNvSpPr>
        </xdr:nvSpPr>
        <xdr:spPr bwMode="auto">
          <a:xfrm rot="10800000" flipH="1">
            <a:off x="2674816" y="26848627"/>
            <a:ext cx="71278" cy="558387"/>
          </a:xfrm>
          <a:custGeom>
            <a:avLst/>
            <a:gdLst>
              <a:gd name="T0" fmla="*/ 0 w 14"/>
              <a:gd name="T1" fmla="*/ 0 h 44"/>
              <a:gd name="T2" fmla="*/ 1 w 14"/>
              <a:gd name="T3" fmla="*/ 1 h 44"/>
              <a:gd name="T4" fmla="*/ 1 w 14"/>
              <a:gd name="T5" fmla="*/ 1 h 44"/>
              <a:gd name="T6" fmla="*/ 0 w 14"/>
              <a:gd name="T7" fmla="*/ 1 h 44"/>
              <a:gd name="T8" fmla="*/ 0 60000 65536"/>
              <a:gd name="T9" fmla="*/ 0 60000 65536"/>
              <a:gd name="T10" fmla="*/ 0 60000 65536"/>
              <a:gd name="T11" fmla="*/ 0 60000 65536"/>
              <a:gd name="T12" fmla="*/ 0 w 14"/>
              <a:gd name="T13" fmla="*/ 0 h 44"/>
              <a:gd name="T14" fmla="*/ 14 w 14"/>
              <a:gd name="T15" fmla="*/ 44 h 44"/>
              <a:gd name="connsiteX0" fmla="*/ 0 w 10000"/>
              <a:gd name="connsiteY0" fmla="*/ 0 h 10000"/>
              <a:gd name="connsiteX1" fmla="*/ 10000 w 10000"/>
              <a:gd name="connsiteY1" fmla="*/ 1472 h 10000"/>
              <a:gd name="connsiteX2" fmla="*/ 10000 w 10000"/>
              <a:gd name="connsiteY2" fmla="*/ 8182 h 10000"/>
              <a:gd name="connsiteX3" fmla="*/ 0 w 10000"/>
              <a:gd name="connsiteY3" fmla="*/ 10000 h 10000"/>
              <a:gd name="connsiteX0" fmla="*/ 0 w 10420"/>
              <a:gd name="connsiteY0" fmla="*/ 0 h 10000"/>
              <a:gd name="connsiteX1" fmla="*/ 10420 w 10420"/>
              <a:gd name="connsiteY1" fmla="*/ 1027 h 10000"/>
              <a:gd name="connsiteX2" fmla="*/ 10000 w 10420"/>
              <a:gd name="connsiteY2" fmla="*/ 8182 h 10000"/>
              <a:gd name="connsiteX3" fmla="*/ 0 w 10420"/>
              <a:gd name="connsiteY3" fmla="*/ 10000 h 10000"/>
              <a:gd name="connsiteX0" fmla="*/ 0 w 12520"/>
              <a:gd name="connsiteY0" fmla="*/ 0 h 10000"/>
              <a:gd name="connsiteX1" fmla="*/ 10420 w 12520"/>
              <a:gd name="connsiteY1" fmla="*/ 1027 h 10000"/>
              <a:gd name="connsiteX2" fmla="*/ 12520 w 12520"/>
              <a:gd name="connsiteY2" fmla="*/ 9270 h 10000"/>
              <a:gd name="connsiteX3" fmla="*/ 0 w 12520"/>
              <a:gd name="connsiteY3" fmla="*/ 10000 h 10000"/>
              <a:gd name="connsiteX0" fmla="*/ 0 w 10420"/>
              <a:gd name="connsiteY0" fmla="*/ 0 h 10000"/>
              <a:gd name="connsiteX1" fmla="*/ 10420 w 10420"/>
              <a:gd name="connsiteY1" fmla="*/ 1027 h 10000"/>
              <a:gd name="connsiteX2" fmla="*/ 9161 w 10420"/>
              <a:gd name="connsiteY2" fmla="*/ 8627 h 10000"/>
              <a:gd name="connsiteX3" fmla="*/ 0 w 10420"/>
              <a:gd name="connsiteY3" fmla="*/ 10000 h 10000"/>
              <a:gd name="connsiteX0" fmla="*/ 0 w 10841"/>
              <a:gd name="connsiteY0" fmla="*/ 0 h 10000"/>
              <a:gd name="connsiteX1" fmla="*/ 10420 w 10841"/>
              <a:gd name="connsiteY1" fmla="*/ 1027 h 10000"/>
              <a:gd name="connsiteX2" fmla="*/ 10841 w 10841"/>
              <a:gd name="connsiteY2" fmla="*/ 8429 h 10000"/>
              <a:gd name="connsiteX3" fmla="*/ 0 w 10841"/>
              <a:gd name="connsiteY3" fmla="*/ 10000 h 10000"/>
              <a:gd name="connsiteX0" fmla="*/ 0 w 10841"/>
              <a:gd name="connsiteY0" fmla="*/ 0 h 10000"/>
              <a:gd name="connsiteX1" fmla="*/ 10420 w 10841"/>
              <a:gd name="connsiteY1" fmla="*/ 1027 h 10000"/>
              <a:gd name="connsiteX2" fmla="*/ 10841 w 10841"/>
              <a:gd name="connsiteY2" fmla="*/ 8874 h 10000"/>
              <a:gd name="connsiteX3" fmla="*/ 0 w 10841"/>
              <a:gd name="connsiteY3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41" h="10000">
                <a:moveTo>
                  <a:pt x="0" y="0"/>
                </a:moveTo>
                <a:lnTo>
                  <a:pt x="10420" y="1027"/>
                </a:lnTo>
                <a:cubicBezTo>
                  <a:pt x="10560" y="3494"/>
                  <a:pt x="10701" y="6407"/>
                  <a:pt x="10841" y="8874"/>
                </a:cubicBezTo>
                <a:lnTo>
                  <a:pt x="0" y="1000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FE26E814-6825-4430-82B6-1C17926987C3}"/>
              </a:ext>
            </a:extLst>
          </xdr:cNvPr>
          <xdr:cNvCxnSpPr/>
        </xdr:nvCxnSpPr>
        <xdr:spPr>
          <a:xfrm rot="10800000">
            <a:off x="2810472" y="26832476"/>
            <a:ext cx="0" cy="571408"/>
          </a:xfrm>
          <a:prstGeom prst="line">
            <a:avLst/>
          </a:prstGeom>
          <a:ln w="1143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7" name="Freeform 164">
            <a:extLst>
              <a:ext uri="{FF2B5EF4-FFF2-40B4-BE49-F238E27FC236}">
                <a16:creationId xmlns:a16="http://schemas.microsoft.com/office/drawing/2014/main" id="{DA91110C-5EB2-4D57-9A09-FAC55E5DDC8C}"/>
              </a:ext>
            </a:extLst>
          </xdr:cNvPr>
          <xdr:cNvSpPr>
            <a:spLocks/>
          </xdr:cNvSpPr>
        </xdr:nvSpPr>
        <xdr:spPr bwMode="auto">
          <a:xfrm rot="10800000">
            <a:off x="2860348" y="26851939"/>
            <a:ext cx="71278" cy="558387"/>
          </a:xfrm>
          <a:custGeom>
            <a:avLst/>
            <a:gdLst>
              <a:gd name="T0" fmla="*/ 0 w 14"/>
              <a:gd name="T1" fmla="*/ 0 h 44"/>
              <a:gd name="T2" fmla="*/ 1 w 14"/>
              <a:gd name="T3" fmla="*/ 1 h 44"/>
              <a:gd name="T4" fmla="*/ 1 w 14"/>
              <a:gd name="T5" fmla="*/ 1 h 44"/>
              <a:gd name="T6" fmla="*/ 0 w 14"/>
              <a:gd name="T7" fmla="*/ 1 h 44"/>
              <a:gd name="T8" fmla="*/ 0 60000 65536"/>
              <a:gd name="T9" fmla="*/ 0 60000 65536"/>
              <a:gd name="T10" fmla="*/ 0 60000 65536"/>
              <a:gd name="T11" fmla="*/ 0 60000 65536"/>
              <a:gd name="T12" fmla="*/ 0 w 14"/>
              <a:gd name="T13" fmla="*/ 0 h 44"/>
              <a:gd name="T14" fmla="*/ 14 w 14"/>
              <a:gd name="T15" fmla="*/ 44 h 44"/>
              <a:gd name="connsiteX0" fmla="*/ 0 w 10000"/>
              <a:gd name="connsiteY0" fmla="*/ 0 h 10000"/>
              <a:gd name="connsiteX1" fmla="*/ 10000 w 10000"/>
              <a:gd name="connsiteY1" fmla="*/ 1472 h 10000"/>
              <a:gd name="connsiteX2" fmla="*/ 10000 w 10000"/>
              <a:gd name="connsiteY2" fmla="*/ 8182 h 10000"/>
              <a:gd name="connsiteX3" fmla="*/ 0 w 10000"/>
              <a:gd name="connsiteY3" fmla="*/ 10000 h 10000"/>
              <a:gd name="connsiteX0" fmla="*/ 0 w 10420"/>
              <a:gd name="connsiteY0" fmla="*/ 0 h 10000"/>
              <a:gd name="connsiteX1" fmla="*/ 10420 w 10420"/>
              <a:gd name="connsiteY1" fmla="*/ 1027 h 10000"/>
              <a:gd name="connsiteX2" fmla="*/ 10000 w 10420"/>
              <a:gd name="connsiteY2" fmla="*/ 8182 h 10000"/>
              <a:gd name="connsiteX3" fmla="*/ 0 w 10420"/>
              <a:gd name="connsiteY3" fmla="*/ 10000 h 10000"/>
              <a:gd name="connsiteX0" fmla="*/ 0 w 12520"/>
              <a:gd name="connsiteY0" fmla="*/ 0 h 10000"/>
              <a:gd name="connsiteX1" fmla="*/ 10420 w 12520"/>
              <a:gd name="connsiteY1" fmla="*/ 1027 h 10000"/>
              <a:gd name="connsiteX2" fmla="*/ 12520 w 12520"/>
              <a:gd name="connsiteY2" fmla="*/ 9270 h 10000"/>
              <a:gd name="connsiteX3" fmla="*/ 0 w 12520"/>
              <a:gd name="connsiteY3" fmla="*/ 10000 h 10000"/>
              <a:gd name="connsiteX0" fmla="*/ 0 w 10420"/>
              <a:gd name="connsiteY0" fmla="*/ 0 h 10000"/>
              <a:gd name="connsiteX1" fmla="*/ 10420 w 10420"/>
              <a:gd name="connsiteY1" fmla="*/ 1027 h 10000"/>
              <a:gd name="connsiteX2" fmla="*/ 9161 w 10420"/>
              <a:gd name="connsiteY2" fmla="*/ 8627 h 10000"/>
              <a:gd name="connsiteX3" fmla="*/ 0 w 10420"/>
              <a:gd name="connsiteY3" fmla="*/ 10000 h 10000"/>
              <a:gd name="connsiteX0" fmla="*/ 0 w 10841"/>
              <a:gd name="connsiteY0" fmla="*/ 0 h 10000"/>
              <a:gd name="connsiteX1" fmla="*/ 10420 w 10841"/>
              <a:gd name="connsiteY1" fmla="*/ 1027 h 10000"/>
              <a:gd name="connsiteX2" fmla="*/ 10841 w 10841"/>
              <a:gd name="connsiteY2" fmla="*/ 8429 h 10000"/>
              <a:gd name="connsiteX3" fmla="*/ 0 w 10841"/>
              <a:gd name="connsiteY3" fmla="*/ 10000 h 10000"/>
              <a:gd name="connsiteX0" fmla="*/ 0 w 10841"/>
              <a:gd name="connsiteY0" fmla="*/ 0 h 10000"/>
              <a:gd name="connsiteX1" fmla="*/ 10420 w 10841"/>
              <a:gd name="connsiteY1" fmla="*/ 1027 h 10000"/>
              <a:gd name="connsiteX2" fmla="*/ 10841 w 10841"/>
              <a:gd name="connsiteY2" fmla="*/ 8874 h 10000"/>
              <a:gd name="connsiteX3" fmla="*/ 0 w 10841"/>
              <a:gd name="connsiteY3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41" h="10000">
                <a:moveTo>
                  <a:pt x="0" y="0"/>
                </a:moveTo>
                <a:lnTo>
                  <a:pt x="10420" y="1027"/>
                </a:lnTo>
                <a:cubicBezTo>
                  <a:pt x="10560" y="3494"/>
                  <a:pt x="10701" y="6407"/>
                  <a:pt x="10841" y="8874"/>
                </a:cubicBezTo>
                <a:lnTo>
                  <a:pt x="0" y="1000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4</xdr:col>
      <xdr:colOff>214045</xdr:colOff>
      <xdr:row>99</xdr:row>
      <xdr:rowOff>50922</xdr:rowOff>
    </xdr:from>
    <xdr:to>
      <xdr:col>5</xdr:col>
      <xdr:colOff>94383</xdr:colOff>
      <xdr:row>101</xdr:row>
      <xdr:rowOff>15212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513EA6A2-9CC3-43EC-B063-5FEA2FAA54C0}"/>
            </a:ext>
          </a:extLst>
        </xdr:cNvPr>
        <xdr:cNvGrpSpPr>
          <a:grpSpLocks noChangeAspect="1"/>
        </xdr:cNvGrpSpPr>
      </xdr:nvGrpSpPr>
      <xdr:grpSpPr>
        <a:xfrm>
          <a:off x="1960295" y="17338797"/>
          <a:ext cx="134338" cy="313540"/>
          <a:chOff x="4320443" y="22296641"/>
          <a:chExt cx="170961" cy="378899"/>
        </a:xfrm>
      </xdr:grpSpPr>
      <xdr:sp macro="" textlink="">
        <xdr:nvSpPr>
          <xdr:cNvPr id="129" name="ひし形 128">
            <a:extLst>
              <a:ext uri="{FF2B5EF4-FFF2-40B4-BE49-F238E27FC236}">
                <a16:creationId xmlns:a16="http://schemas.microsoft.com/office/drawing/2014/main" id="{DC3DEC60-647C-4548-A814-E4BAA6F5154A}"/>
              </a:ext>
            </a:extLst>
          </xdr:cNvPr>
          <xdr:cNvSpPr/>
        </xdr:nvSpPr>
        <xdr:spPr>
          <a:xfrm>
            <a:off x="4320443" y="22296641"/>
            <a:ext cx="170961" cy="168751"/>
          </a:xfrm>
          <a:prstGeom prst="diamond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0" name="Line 4452">
            <a:extLst>
              <a:ext uri="{FF2B5EF4-FFF2-40B4-BE49-F238E27FC236}">
                <a16:creationId xmlns:a16="http://schemas.microsoft.com/office/drawing/2014/main" id="{8DEE7F83-2794-4904-A662-5AB1B3F7B486}"/>
              </a:ext>
            </a:extLst>
          </xdr:cNvPr>
          <xdr:cNvSpPr>
            <a:spLocks noChangeShapeType="1"/>
          </xdr:cNvSpPr>
        </xdr:nvSpPr>
        <xdr:spPr bwMode="auto">
          <a:xfrm flipV="1">
            <a:off x="4404121" y="22453589"/>
            <a:ext cx="0" cy="2219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5</xdr:col>
      <xdr:colOff>162238</xdr:colOff>
      <xdr:row>98</xdr:row>
      <xdr:rowOff>7135</xdr:rowOff>
    </xdr:from>
    <xdr:to>
      <xdr:col>6</xdr:col>
      <xdr:colOff>21248</xdr:colOff>
      <xdr:row>102</xdr:row>
      <xdr:rowOff>24045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E961D85E-F47B-429F-A5C9-B57D80764DC6}"/>
            </a:ext>
          </a:extLst>
        </xdr:cNvPr>
        <xdr:cNvGrpSpPr/>
      </xdr:nvGrpSpPr>
      <xdr:grpSpPr>
        <a:xfrm>
          <a:off x="2162488" y="17120385"/>
          <a:ext cx="700385" cy="715410"/>
          <a:chOff x="4362450" y="22275800"/>
          <a:chExt cx="685800" cy="694266"/>
        </a:xfrm>
      </xdr:grpSpPr>
      <xdr:sp macro="" textlink="">
        <xdr:nvSpPr>
          <xdr:cNvPr id="132" name="ひし形 131">
            <a:extLst>
              <a:ext uri="{FF2B5EF4-FFF2-40B4-BE49-F238E27FC236}">
                <a16:creationId xmlns:a16="http://schemas.microsoft.com/office/drawing/2014/main" id="{965AD68C-9944-4E69-B98C-FFD8E18500CF}"/>
              </a:ext>
            </a:extLst>
          </xdr:cNvPr>
          <xdr:cNvSpPr/>
        </xdr:nvSpPr>
        <xdr:spPr>
          <a:xfrm>
            <a:off x="4362450" y="22275800"/>
            <a:ext cx="685800" cy="694266"/>
          </a:xfrm>
          <a:prstGeom prst="diamond">
            <a:avLst/>
          </a:prstGeom>
          <a:solidFill>
            <a:srgbClr val="FFC000"/>
          </a:solidFill>
          <a:ln w="22225" cmpd="dbl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矢印: 左右 132">
            <a:extLst>
              <a:ext uri="{FF2B5EF4-FFF2-40B4-BE49-F238E27FC236}">
                <a16:creationId xmlns:a16="http://schemas.microsoft.com/office/drawing/2014/main" id="{E1E6E333-9887-4E15-8ED2-A33D62A32106}"/>
              </a:ext>
            </a:extLst>
          </xdr:cNvPr>
          <xdr:cNvSpPr/>
        </xdr:nvSpPr>
        <xdr:spPr>
          <a:xfrm>
            <a:off x="4372659" y="22553869"/>
            <a:ext cx="666000" cy="142330"/>
          </a:xfrm>
          <a:prstGeom prst="leftRightArrow">
            <a:avLst>
              <a:gd name="adj1" fmla="val 100000"/>
              <a:gd name="adj2" fmla="val 50000"/>
            </a:avLst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1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西 山 線</a:t>
            </a:r>
          </a:p>
        </xdr:txBody>
      </xdr:sp>
      <xdr:sp macro="" textlink="">
        <xdr:nvSpPr>
          <xdr:cNvPr id="134" name="テキスト ボックス 133">
            <a:extLst>
              <a:ext uri="{FF2B5EF4-FFF2-40B4-BE49-F238E27FC236}">
                <a16:creationId xmlns:a16="http://schemas.microsoft.com/office/drawing/2014/main" id="{7C655B10-5DE1-4B73-9827-D320533AD0A1}"/>
              </a:ext>
            </a:extLst>
          </xdr:cNvPr>
          <xdr:cNvSpPr txBox="1"/>
        </xdr:nvSpPr>
        <xdr:spPr>
          <a:xfrm>
            <a:off x="4525430" y="22377405"/>
            <a:ext cx="364202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林道</a:t>
            </a:r>
          </a:p>
        </xdr:txBody>
      </xdr:sp>
    </xdr:grpSp>
    <xdr:clientData/>
  </xdr:twoCellAnchor>
  <xdr:twoCellAnchor>
    <xdr:from>
      <xdr:col>9</xdr:col>
      <xdr:colOff>424594</xdr:colOff>
      <xdr:row>84</xdr:row>
      <xdr:rowOff>97622</xdr:rowOff>
    </xdr:from>
    <xdr:to>
      <xdr:col>10</xdr:col>
      <xdr:colOff>197919</xdr:colOff>
      <xdr:row>86</xdr:row>
      <xdr:rowOff>112061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952A8B28-878D-44A9-9878-627E05ECCB9F}"/>
            </a:ext>
          </a:extLst>
        </xdr:cNvPr>
        <xdr:cNvGrpSpPr/>
      </xdr:nvGrpSpPr>
      <xdr:grpSpPr>
        <a:xfrm>
          <a:off x="4948969" y="14766122"/>
          <a:ext cx="217825" cy="363689"/>
          <a:chOff x="2417442" y="47448296"/>
          <a:chExt cx="216000" cy="348998"/>
        </a:xfrm>
      </xdr:grpSpPr>
      <xdr:sp macro="" textlink="">
        <xdr:nvSpPr>
          <xdr:cNvPr id="144" name="Rectangle 4451">
            <a:extLst>
              <a:ext uri="{FF2B5EF4-FFF2-40B4-BE49-F238E27FC236}">
                <a16:creationId xmlns:a16="http://schemas.microsoft.com/office/drawing/2014/main" id="{86F6BA39-2F3A-4951-A4FA-F80AC2E2EBFA}"/>
              </a:ext>
            </a:extLst>
          </xdr:cNvPr>
          <xdr:cNvSpPr>
            <a:spLocks noChangeArrowheads="1"/>
          </xdr:cNvSpPr>
        </xdr:nvSpPr>
        <xdr:spPr bwMode="auto">
          <a:xfrm>
            <a:off x="2417442" y="47448296"/>
            <a:ext cx="216000" cy="126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5" name="Line 4452">
            <a:extLst>
              <a:ext uri="{FF2B5EF4-FFF2-40B4-BE49-F238E27FC236}">
                <a16:creationId xmlns:a16="http://schemas.microsoft.com/office/drawing/2014/main" id="{8C6DA733-9DB2-48CB-B892-7BF2580E2082}"/>
              </a:ext>
            </a:extLst>
          </xdr:cNvPr>
          <xdr:cNvSpPr>
            <a:spLocks noChangeShapeType="1"/>
          </xdr:cNvSpPr>
        </xdr:nvSpPr>
        <xdr:spPr bwMode="auto">
          <a:xfrm flipV="1">
            <a:off x="2417744" y="47509294"/>
            <a:ext cx="0" cy="2880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337252</xdr:colOff>
      <xdr:row>84</xdr:row>
      <xdr:rowOff>97185</xdr:rowOff>
    </xdr:from>
    <xdr:to>
      <xdr:col>13</xdr:col>
      <xdr:colOff>185424</xdr:colOff>
      <xdr:row>88</xdr:row>
      <xdr:rowOff>130867</xdr:rowOff>
    </xdr:to>
    <xdr:grpSp>
      <xdr:nvGrpSpPr>
        <xdr:cNvPr id="120" name="グループ化 119">
          <a:extLst>
            <a:ext uri="{FF2B5EF4-FFF2-40B4-BE49-F238E27FC236}">
              <a16:creationId xmlns:a16="http://schemas.microsoft.com/office/drawing/2014/main" id="{3E276F21-163F-4E9C-8C2D-94748E59204E}"/>
            </a:ext>
          </a:extLst>
        </xdr:cNvPr>
        <xdr:cNvGrpSpPr/>
      </xdr:nvGrpSpPr>
      <xdr:grpSpPr>
        <a:xfrm>
          <a:off x="5306127" y="14765685"/>
          <a:ext cx="1268985" cy="732182"/>
          <a:chOff x="4389196" y="43612155"/>
          <a:chExt cx="1257593" cy="727006"/>
        </a:xfrm>
      </xdr:grpSpPr>
      <xdr:sp macro="" textlink="">
        <xdr:nvSpPr>
          <xdr:cNvPr id="135" name="Rectangle 4454">
            <a:extLst>
              <a:ext uri="{FF2B5EF4-FFF2-40B4-BE49-F238E27FC236}">
                <a16:creationId xmlns:a16="http://schemas.microsoft.com/office/drawing/2014/main" id="{BBC78187-2F65-4298-97D4-CEDD80C48D04}"/>
              </a:ext>
            </a:extLst>
          </xdr:cNvPr>
          <xdr:cNvSpPr>
            <a:spLocks noChangeArrowheads="1"/>
          </xdr:cNvSpPr>
        </xdr:nvSpPr>
        <xdr:spPr bwMode="auto">
          <a:xfrm>
            <a:off x="4399241" y="43612416"/>
            <a:ext cx="1247548" cy="726745"/>
          </a:xfrm>
          <a:prstGeom prst="rect">
            <a:avLst/>
          </a:prstGeom>
          <a:solidFill>
            <a:srgbClr val="0000CC"/>
          </a:solidFill>
          <a:ln w="38100" cmpd="dbl">
            <a:solidFill>
              <a:srgbClr val="FFFFFF"/>
            </a:solidFill>
            <a:miter lim="800000"/>
            <a:headEnd/>
            <a:tailEnd/>
          </a:ln>
        </xdr:spPr>
      </xdr:sp>
      <xdr:cxnSp macro="">
        <xdr:nvCxnSpPr>
          <xdr:cNvPr id="136" name="直線矢印コネクタ 135">
            <a:extLst>
              <a:ext uri="{FF2B5EF4-FFF2-40B4-BE49-F238E27FC236}">
                <a16:creationId xmlns:a16="http://schemas.microsoft.com/office/drawing/2014/main" id="{77557D25-45BC-4378-BF68-69B1AD9A8071}"/>
              </a:ext>
            </a:extLst>
          </xdr:cNvPr>
          <xdr:cNvCxnSpPr/>
        </xdr:nvCxnSpPr>
        <xdr:spPr>
          <a:xfrm flipV="1">
            <a:off x="4609487" y="43810254"/>
            <a:ext cx="0" cy="479826"/>
          </a:xfrm>
          <a:prstGeom prst="straightConnector1">
            <a:avLst/>
          </a:prstGeom>
          <a:ln w="38100">
            <a:solidFill>
              <a:schemeClr val="bg1"/>
            </a:solidFill>
            <a:headEnd w="sm" len="med"/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" name="Text Box 4457">
            <a:extLst>
              <a:ext uri="{FF2B5EF4-FFF2-40B4-BE49-F238E27FC236}">
                <a16:creationId xmlns:a16="http://schemas.microsoft.com/office/drawing/2014/main" id="{64F0D30E-D7F2-4CB8-A2CD-F48AD26AFF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89196" y="43612155"/>
            <a:ext cx="377801" cy="226137"/>
          </a:xfrm>
          <a:prstGeom prst="rect">
            <a:avLst/>
          </a:prstGeom>
          <a:noFill/>
          <a:ln>
            <a:noFill/>
          </a:ln>
        </xdr:spPr>
        <xdr:txBody>
          <a:bodyPr vertOverflow="clip" wrap="none" lIns="18288" tIns="18288" rIns="18288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十和田湖 鹿角</a:t>
            </a:r>
          </a:p>
        </xdr:txBody>
      </xdr:sp>
      <xdr:cxnSp macro="">
        <xdr:nvCxnSpPr>
          <xdr:cNvPr id="138" name="直線矢印コネクタ 137">
            <a:extLst>
              <a:ext uri="{FF2B5EF4-FFF2-40B4-BE49-F238E27FC236}">
                <a16:creationId xmlns:a16="http://schemas.microsoft.com/office/drawing/2014/main" id="{E865E865-BECE-47A3-8871-6D36C1E62172}"/>
              </a:ext>
            </a:extLst>
          </xdr:cNvPr>
          <xdr:cNvCxnSpPr/>
        </xdr:nvCxnSpPr>
        <xdr:spPr>
          <a:xfrm flipV="1">
            <a:off x="4626995" y="44202677"/>
            <a:ext cx="684000" cy="0"/>
          </a:xfrm>
          <a:prstGeom prst="straightConnector1">
            <a:avLst/>
          </a:prstGeom>
          <a:ln w="38100">
            <a:solidFill>
              <a:schemeClr val="bg1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" name="Text Box 4457">
            <a:extLst>
              <a:ext uri="{FF2B5EF4-FFF2-40B4-BE49-F238E27FC236}">
                <a16:creationId xmlns:a16="http://schemas.microsoft.com/office/drawing/2014/main" id="{3BD9B6F2-19A7-4F98-B187-56C13CB1CC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9700" y="43789247"/>
            <a:ext cx="377279" cy="206022"/>
          </a:xfrm>
          <a:prstGeom prst="rect">
            <a:avLst/>
          </a:prstGeom>
          <a:noFill/>
          <a:ln>
            <a:noFill/>
          </a:ln>
        </xdr:spPr>
        <xdr:txBody>
          <a:bodyPr vertOverflow="overflow" horzOverflow="overflow" wrap="non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秋 田  北秋田</a:t>
            </a:r>
          </a:p>
        </xdr:txBody>
      </xdr:sp>
      <xdr:sp macro="" textlink="">
        <xdr:nvSpPr>
          <xdr:cNvPr id="140" name="Text Box 4457">
            <a:extLst>
              <a:ext uri="{FF2B5EF4-FFF2-40B4-BE49-F238E27FC236}">
                <a16:creationId xmlns:a16="http://schemas.microsoft.com/office/drawing/2014/main" id="{EC023B5A-E1FA-44C3-8667-31BB3F37AF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8226" y="43937150"/>
            <a:ext cx="377279" cy="206967"/>
          </a:xfrm>
          <a:prstGeom prst="rect">
            <a:avLst/>
          </a:prstGeom>
          <a:noFill/>
          <a:ln>
            <a:noFill/>
          </a:ln>
        </xdr:spPr>
        <xdr:txBody>
          <a:bodyPr vertOverflow="overflow" horzOverflow="overflow" wrap="non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大館能代空港</a:t>
            </a:r>
          </a:p>
        </xdr:txBody>
      </xdr:sp>
      <xdr:sp macro="" textlink="">
        <xdr:nvSpPr>
          <xdr:cNvPr id="141" name="四角形: 角を丸くする 140">
            <a:extLst>
              <a:ext uri="{FF2B5EF4-FFF2-40B4-BE49-F238E27FC236}">
                <a16:creationId xmlns:a16="http://schemas.microsoft.com/office/drawing/2014/main" id="{0EA4A69D-74D5-4427-AF50-9646ED182D0E}"/>
              </a:ext>
            </a:extLst>
          </xdr:cNvPr>
          <xdr:cNvSpPr/>
        </xdr:nvSpPr>
        <xdr:spPr>
          <a:xfrm>
            <a:off x="5230386" y="43655647"/>
            <a:ext cx="377496" cy="141982"/>
          </a:xfrm>
          <a:prstGeom prst="roundRect">
            <a:avLst>
              <a:gd name="adj" fmla="val 0"/>
            </a:avLst>
          </a:prstGeom>
          <a:solidFill>
            <a:srgbClr val="00B050"/>
          </a:solidFill>
          <a:ln cmpd="dbl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9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東北道</a:t>
            </a:r>
          </a:p>
        </xdr:txBody>
      </xdr:sp>
      <xdr:sp macro="" textlink="">
        <xdr:nvSpPr>
          <xdr:cNvPr id="142" name="Line 4018">
            <a:extLst>
              <a:ext uri="{FF2B5EF4-FFF2-40B4-BE49-F238E27FC236}">
                <a16:creationId xmlns:a16="http://schemas.microsoft.com/office/drawing/2014/main" id="{11A1E4D4-374A-4E98-95EE-4D475249B83B}"/>
              </a:ext>
            </a:extLst>
          </xdr:cNvPr>
          <xdr:cNvSpPr>
            <a:spLocks noChangeShapeType="1"/>
          </xdr:cNvSpPr>
        </xdr:nvSpPr>
        <xdr:spPr bwMode="auto">
          <a:xfrm rot="10800000" flipV="1">
            <a:off x="4437725" y="43639561"/>
            <a:ext cx="1179756" cy="161478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 type="non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pic>
        <xdr:nvPicPr>
          <xdr:cNvPr id="143" name="図 142">
            <a:extLst>
              <a:ext uri="{FF2B5EF4-FFF2-40B4-BE49-F238E27FC236}">
                <a16:creationId xmlns:a16="http://schemas.microsoft.com/office/drawing/2014/main" id="{3F847D0F-304E-49ED-9F06-B50CD2F264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346384" y="44125233"/>
            <a:ext cx="175674" cy="176425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0</xdr:colOff>
      <xdr:row>91</xdr:row>
      <xdr:rowOff>0</xdr:rowOff>
    </xdr:from>
    <xdr:to>
      <xdr:col>12</xdr:col>
      <xdr:colOff>108516</xdr:colOff>
      <xdr:row>94</xdr:row>
      <xdr:rowOff>173140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108C082-0BCB-4E51-9B4D-A7D15096DD65}"/>
            </a:ext>
          </a:extLst>
        </xdr:cNvPr>
        <xdr:cNvGrpSpPr/>
      </xdr:nvGrpSpPr>
      <xdr:grpSpPr>
        <a:xfrm>
          <a:off x="4968875" y="15890875"/>
          <a:ext cx="1243579" cy="697015"/>
          <a:chOff x="3761058" y="80380539"/>
          <a:chExt cx="1251602" cy="699867"/>
        </a:xfrm>
      </xdr:grpSpPr>
      <xdr:grpSp>
        <xdr:nvGrpSpPr>
          <xdr:cNvPr id="20" name="Group 4450">
            <a:extLst>
              <a:ext uri="{FF2B5EF4-FFF2-40B4-BE49-F238E27FC236}">
                <a16:creationId xmlns:a16="http://schemas.microsoft.com/office/drawing/2014/main" id="{4B4867E3-98AC-8601-CBD2-DF36CE99E916}"/>
              </a:ext>
            </a:extLst>
          </xdr:cNvPr>
          <xdr:cNvGrpSpPr>
            <a:grpSpLocks/>
          </xdr:cNvGrpSpPr>
        </xdr:nvGrpSpPr>
        <xdr:grpSpPr bwMode="auto">
          <a:xfrm>
            <a:off x="3761058" y="80483199"/>
            <a:ext cx="120297" cy="228230"/>
            <a:chOff x="472" y="828"/>
            <a:chExt cx="29" cy="36"/>
          </a:xfrm>
        </xdr:grpSpPr>
        <xdr:sp macro="" textlink="">
          <xdr:nvSpPr>
            <xdr:cNvPr id="40" name="Rectangle 4451">
              <a:extLst>
                <a:ext uri="{FF2B5EF4-FFF2-40B4-BE49-F238E27FC236}">
                  <a16:creationId xmlns:a16="http://schemas.microsoft.com/office/drawing/2014/main" id="{705C17BC-C03B-75C5-5844-9CFED8F08E3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" y="828"/>
              <a:ext cx="29" cy="1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92" name="Line 4452">
              <a:extLst>
                <a:ext uri="{FF2B5EF4-FFF2-40B4-BE49-F238E27FC236}">
                  <a16:creationId xmlns:a16="http://schemas.microsoft.com/office/drawing/2014/main" id="{029A597A-4958-8902-C381-5541D7B5E07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72" y="828"/>
              <a:ext cx="0" cy="3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6" name="グループ化 25">
            <a:extLst>
              <a:ext uri="{FF2B5EF4-FFF2-40B4-BE49-F238E27FC236}">
                <a16:creationId xmlns:a16="http://schemas.microsoft.com/office/drawing/2014/main" id="{75EA6C09-D88F-CC03-124E-8918240607DD}"/>
              </a:ext>
            </a:extLst>
          </xdr:cNvPr>
          <xdr:cNvGrpSpPr/>
        </xdr:nvGrpSpPr>
        <xdr:grpSpPr>
          <a:xfrm>
            <a:off x="3948993" y="80380539"/>
            <a:ext cx="1063667" cy="699867"/>
            <a:chOff x="3891035" y="92726507"/>
            <a:chExt cx="1059165" cy="709157"/>
          </a:xfrm>
          <a:solidFill>
            <a:srgbClr val="0000CC"/>
          </a:solidFill>
        </xdr:grpSpPr>
        <xdr:sp macro="" textlink="">
          <xdr:nvSpPr>
            <xdr:cNvPr id="32" name="Rectangle 4454">
              <a:extLst>
                <a:ext uri="{FF2B5EF4-FFF2-40B4-BE49-F238E27FC236}">
                  <a16:creationId xmlns:a16="http://schemas.microsoft.com/office/drawing/2014/main" id="{5236987F-39EB-CC0E-40CB-DB37436D99A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91035" y="92751271"/>
              <a:ext cx="1059165" cy="684393"/>
            </a:xfrm>
            <a:prstGeom prst="rect">
              <a:avLst/>
            </a:prstGeom>
            <a:grpFill/>
            <a:ln w="38100" cmpd="dbl">
              <a:solidFill>
                <a:srgbClr val="FFFFFF"/>
              </a:solidFill>
              <a:miter lim="800000"/>
              <a:headEnd/>
              <a:tailEnd/>
            </a:ln>
          </xdr:spPr>
        </xdr:sp>
        <xdr:sp macro="" textlink="">
          <xdr:nvSpPr>
            <xdr:cNvPr id="33" name="Line 4455">
              <a:extLst>
                <a:ext uri="{FF2B5EF4-FFF2-40B4-BE49-F238E27FC236}">
                  <a16:creationId xmlns:a16="http://schemas.microsoft.com/office/drawing/2014/main" id="{2E619521-F4D6-14B2-4306-79EB1F7584AA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4429742" y="93167735"/>
              <a:ext cx="0" cy="217170"/>
            </a:xfrm>
            <a:prstGeom prst="line">
              <a:avLst/>
            </a:prstGeom>
            <a:grpFill/>
            <a:ln w="38100">
              <a:solidFill>
                <a:srgbClr val="FFFFFF"/>
              </a:solidFill>
              <a:round/>
              <a:headEnd type="none"/>
              <a:tailEnd type="none" w="sm" len="sm"/>
            </a:ln>
          </xdr:spPr>
        </xdr:sp>
        <xdr:sp macro="" textlink="">
          <xdr:nvSpPr>
            <xdr:cNvPr id="34" name="Line 4456">
              <a:extLst>
                <a:ext uri="{FF2B5EF4-FFF2-40B4-BE49-F238E27FC236}">
                  <a16:creationId xmlns:a16="http://schemas.microsoft.com/office/drawing/2014/main" id="{D7672D2E-783B-4835-6061-C46C43E931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73600" y="93257938"/>
              <a:ext cx="899258" cy="0"/>
            </a:xfrm>
            <a:prstGeom prst="line">
              <a:avLst/>
            </a:prstGeom>
            <a:grpFill/>
            <a:ln w="38100">
              <a:solidFill>
                <a:srgbClr val="FFFFFF"/>
              </a:solidFill>
              <a:round/>
              <a:headEnd type="triangle" w="sm" len="sm"/>
              <a:tailEnd type="triangle" w="sm" len="sm"/>
            </a:ln>
          </xdr:spPr>
        </xdr:sp>
        <xdr:sp macro="" textlink="">
          <xdr:nvSpPr>
            <xdr:cNvPr id="35" name="Text Box 4457">
              <a:extLst>
                <a:ext uri="{FF2B5EF4-FFF2-40B4-BE49-F238E27FC236}">
                  <a16:creationId xmlns:a16="http://schemas.microsoft.com/office/drawing/2014/main" id="{071E562B-F98D-8418-E01C-D76C185A984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18626" y="92770332"/>
              <a:ext cx="484878" cy="298612"/>
            </a:xfrm>
            <a:prstGeom prst="rect">
              <a:avLst/>
            </a:prstGeom>
            <a:grpFill/>
            <a:ln>
              <a:noFill/>
            </a:ln>
          </xdr:spPr>
          <xdr:txBody>
            <a:bodyPr vertOverflow="clip" wrap="square" lIns="18288" tIns="18288" rIns="18288" bIns="0" anchor="t" upright="1"/>
            <a:lstStyle/>
            <a:p>
              <a:pPr algn="l" rtl="0">
                <a:defRPr sz="1000"/>
              </a:pP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HG丸ｺﾞｼｯｸM-PRO"/>
                  <a:ea typeface="HG丸ｺﾞｼｯｸM-PRO"/>
                </a:rPr>
                <a:t>望月少年</a:t>
              </a:r>
              <a:endParaRPr lang="en-US" altLang="ja-JP" sz="8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endParaRPr>
            </a:p>
            <a:p>
              <a:pPr algn="l" rtl="0">
                <a:defRPr sz="1000"/>
              </a:pP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HG丸ｺﾞｼｯｸM-PRO"/>
                  <a:ea typeface="HG丸ｺﾞｼｯｸM-PRO"/>
                </a:rPr>
                <a:t>自然の家</a:t>
              </a:r>
            </a:p>
          </xdr:txBody>
        </xdr:sp>
        <xdr:sp macro="" textlink="">
          <xdr:nvSpPr>
            <xdr:cNvPr id="36" name="Text Box 4457">
              <a:extLst>
                <a:ext uri="{FF2B5EF4-FFF2-40B4-BE49-F238E27FC236}">
                  <a16:creationId xmlns:a16="http://schemas.microsoft.com/office/drawing/2014/main" id="{55153F99-6E07-CB03-4F87-B107FDDB2A9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00846" y="92726507"/>
              <a:ext cx="425863" cy="36565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horzOverflow="clip" wrap="none" lIns="18288" tIns="18288" rIns="18288" bIns="0" anchor="ctr" upright="1"/>
            <a:lstStyle/>
            <a:p>
              <a:pPr algn="ctr" rtl="0">
                <a:defRPr sz="1000"/>
              </a:pP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HG丸ｺﾞｼｯｸM-PRO"/>
                  <a:ea typeface="HG丸ｺﾞｼｯｸM-PRO"/>
                </a:rPr>
                <a:t>小諸</a:t>
              </a:r>
              <a:endParaRPr lang="en-US" altLang="ja-JP" sz="8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endParaRPr>
            </a:p>
            <a:p>
              <a:pPr algn="ctr" rtl="0">
                <a:defRPr sz="1000"/>
              </a:pP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HG丸ｺﾞｼｯｸM-PRO"/>
                  <a:ea typeface="HG丸ｺﾞｼｯｸM-PRO"/>
                </a:rPr>
                <a:t>佐久穂</a:t>
              </a:r>
            </a:p>
          </xdr:txBody>
        </xdr:sp>
        <xdr:sp macro="" textlink="">
          <xdr:nvSpPr>
            <xdr:cNvPr id="37" name="六角形 394">
              <a:extLst>
                <a:ext uri="{FF2B5EF4-FFF2-40B4-BE49-F238E27FC236}">
                  <a16:creationId xmlns:a16="http://schemas.microsoft.com/office/drawing/2014/main" id="{45783778-26C0-3DB4-9A50-C7F74CE8E57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00474" y="93171010"/>
              <a:ext cx="254520" cy="184109"/>
            </a:xfrm>
            <a:prstGeom prst="hexagon">
              <a:avLst>
                <a:gd name="adj" fmla="val 26118"/>
                <a:gd name="vf" fmla="val 115470"/>
              </a:avLst>
            </a:prstGeom>
            <a:grpFill/>
            <a:ln w="22225" algn="ctr">
              <a:solidFill>
                <a:srgbClr val="FFFFFF"/>
              </a:solidFill>
              <a:round/>
              <a:headEnd/>
              <a:tailEnd/>
            </a:ln>
          </xdr:spPr>
          <xdr:txBody>
            <a:bodyPr vertOverflow="overflow" horzOverflow="overflow" wrap="none" lIns="18288" tIns="0" rIns="0" bIns="0" anchor="ctr" upright="1"/>
            <a:lstStyle/>
            <a:p>
              <a:pPr algn="ctr" rtl="0">
                <a:defRPr sz="1000"/>
              </a:pPr>
              <a:r>
                <a:rPr lang="en-US" altLang="ja-JP" sz="900" b="0" i="0" u="none" strike="noStrike" baseline="0">
                  <a:solidFill>
                    <a:srgbClr val="FFFFFF"/>
                  </a:solidFill>
                  <a:latin typeface="Calibri"/>
                </a:rPr>
                <a:t>152</a:t>
              </a:r>
              <a:endParaRPr lang="ja-JP" altLang="en-US" sz="900" b="0" i="0" u="none" strike="noStrike" baseline="0">
                <a:solidFill>
                  <a:srgbClr val="FFFFFF"/>
                </a:solidFill>
                <a:latin typeface="Calibri"/>
              </a:endParaRPr>
            </a:p>
          </xdr:txBody>
        </xdr:sp>
      </xdr:grpSp>
    </xdr:grpSp>
    <xdr:clientData/>
  </xdr:twoCellAnchor>
  <xdr:twoCellAnchor>
    <xdr:from>
      <xdr:col>5</xdr:col>
      <xdr:colOff>88900</xdr:colOff>
      <xdr:row>81</xdr:row>
      <xdr:rowOff>95550</xdr:rowOff>
    </xdr:from>
    <xdr:to>
      <xdr:col>6</xdr:col>
      <xdr:colOff>133476</xdr:colOff>
      <xdr:row>86</xdr:row>
      <xdr:rowOff>99262</xdr:rowOff>
    </xdr:to>
    <xdr:sp macro="" textlink="">
      <xdr:nvSpPr>
        <xdr:cNvPr id="146" name="四角形: 角を丸くする 145">
          <a:extLst>
            <a:ext uri="{FF2B5EF4-FFF2-40B4-BE49-F238E27FC236}">
              <a16:creationId xmlns:a16="http://schemas.microsoft.com/office/drawing/2014/main" id="{5623CF55-494D-489E-AFBE-C30B33A8D340}"/>
            </a:ext>
          </a:extLst>
        </xdr:cNvPr>
        <xdr:cNvSpPr/>
      </xdr:nvSpPr>
      <xdr:spPr>
        <a:xfrm>
          <a:off x="2108200" y="14497350"/>
          <a:ext cx="882776" cy="892712"/>
        </a:xfrm>
        <a:prstGeom prst="roundRect">
          <a:avLst>
            <a:gd name="adj" fmla="val 6175"/>
          </a:avLst>
        </a:prstGeom>
        <a:solidFill>
          <a:schemeClr val="bg1"/>
        </a:solidFill>
        <a:ln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199217</xdr:colOff>
      <xdr:row>82</xdr:row>
      <xdr:rowOff>108858</xdr:rowOff>
    </xdr:from>
    <xdr:to>
      <xdr:col>6</xdr:col>
      <xdr:colOff>65196</xdr:colOff>
      <xdr:row>85</xdr:row>
      <xdr:rowOff>121625</xdr:rowOff>
    </xdr:to>
    <xdr:grpSp>
      <xdr:nvGrpSpPr>
        <xdr:cNvPr id="147" name="グループ化 146">
          <a:extLst>
            <a:ext uri="{FF2B5EF4-FFF2-40B4-BE49-F238E27FC236}">
              <a16:creationId xmlns:a16="http://schemas.microsoft.com/office/drawing/2014/main" id="{C5B0659F-52B7-4123-AC76-3E18B4446394}"/>
            </a:ext>
          </a:extLst>
        </xdr:cNvPr>
        <xdr:cNvGrpSpPr/>
      </xdr:nvGrpSpPr>
      <xdr:grpSpPr>
        <a:xfrm>
          <a:off x="2199467" y="14428108"/>
          <a:ext cx="707354" cy="536642"/>
          <a:chOff x="5116424" y="17250842"/>
          <a:chExt cx="613893" cy="466505"/>
        </a:xfrm>
      </xdr:grpSpPr>
      <xdr:sp macro="" textlink="">
        <xdr:nvSpPr>
          <xdr:cNvPr id="148" name="四角形: 角を丸くする 147">
            <a:extLst>
              <a:ext uri="{FF2B5EF4-FFF2-40B4-BE49-F238E27FC236}">
                <a16:creationId xmlns:a16="http://schemas.microsoft.com/office/drawing/2014/main" id="{5F37193E-C756-4D1F-9A33-063611DA63BD}"/>
              </a:ext>
            </a:extLst>
          </xdr:cNvPr>
          <xdr:cNvSpPr/>
        </xdr:nvSpPr>
        <xdr:spPr>
          <a:xfrm>
            <a:off x="5333244" y="17250842"/>
            <a:ext cx="367161" cy="311822"/>
          </a:xfrm>
          <a:prstGeom prst="roundRect">
            <a:avLst>
              <a:gd name="adj" fmla="val 45758"/>
            </a:avLst>
          </a:prstGeom>
          <a:solidFill>
            <a:srgbClr val="0000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9" name="四角形: 角を丸くする 148">
            <a:extLst>
              <a:ext uri="{FF2B5EF4-FFF2-40B4-BE49-F238E27FC236}">
                <a16:creationId xmlns:a16="http://schemas.microsoft.com/office/drawing/2014/main" id="{E2202C74-466B-4AD8-824D-7940DB984D17}"/>
              </a:ext>
            </a:extLst>
          </xdr:cNvPr>
          <xdr:cNvSpPr/>
        </xdr:nvSpPr>
        <xdr:spPr>
          <a:xfrm>
            <a:off x="5116424" y="17251520"/>
            <a:ext cx="580881" cy="399967"/>
          </a:xfrm>
          <a:prstGeom prst="roundRect">
            <a:avLst>
              <a:gd name="adj" fmla="val 41967"/>
            </a:avLst>
          </a:prstGeom>
          <a:solidFill>
            <a:srgbClr val="0000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94A2868E-00EF-43A0-ADFF-CE1F60E0FD9A}"/>
              </a:ext>
            </a:extLst>
          </xdr:cNvPr>
          <xdr:cNvCxnSpPr/>
        </xdr:nvCxnSpPr>
        <xdr:spPr>
          <a:xfrm>
            <a:off x="5650401" y="17420407"/>
            <a:ext cx="0" cy="288859"/>
          </a:xfrm>
          <a:prstGeom prst="line">
            <a:avLst/>
          </a:prstGeom>
          <a:ln w="98425">
            <a:solidFill>
              <a:srgbClr val="0000C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8BE93B39-4F00-4E90-AB5D-17FCE5BE3E97}"/>
              </a:ext>
            </a:extLst>
          </xdr:cNvPr>
          <xdr:cNvCxnSpPr/>
        </xdr:nvCxnSpPr>
        <xdr:spPr>
          <a:xfrm>
            <a:off x="5304730" y="17428488"/>
            <a:ext cx="0" cy="288859"/>
          </a:xfrm>
          <a:prstGeom prst="line">
            <a:avLst/>
          </a:prstGeom>
          <a:ln w="98425">
            <a:solidFill>
              <a:srgbClr val="0000C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208C31A9-0DBB-4E5D-B5BB-E3FFD06E39CC}"/>
              </a:ext>
            </a:extLst>
          </xdr:cNvPr>
          <xdr:cNvCxnSpPr/>
        </xdr:nvCxnSpPr>
        <xdr:spPr>
          <a:xfrm>
            <a:off x="5136934" y="17414580"/>
            <a:ext cx="0" cy="252000"/>
          </a:xfrm>
          <a:prstGeom prst="line">
            <a:avLst/>
          </a:prstGeom>
          <a:ln w="50800">
            <a:solidFill>
              <a:srgbClr val="0000C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3" name="円弧 152">
            <a:extLst>
              <a:ext uri="{FF2B5EF4-FFF2-40B4-BE49-F238E27FC236}">
                <a16:creationId xmlns:a16="http://schemas.microsoft.com/office/drawing/2014/main" id="{B89F4351-3231-44DC-83BA-7508F159DE02}"/>
              </a:ext>
            </a:extLst>
          </xdr:cNvPr>
          <xdr:cNvSpPr>
            <a:spLocks noChangeAspect="1"/>
          </xdr:cNvSpPr>
        </xdr:nvSpPr>
        <xdr:spPr>
          <a:xfrm>
            <a:off x="5170532" y="17264406"/>
            <a:ext cx="252000" cy="252858"/>
          </a:xfrm>
          <a:prstGeom prst="arc">
            <a:avLst>
              <a:gd name="adj1" fmla="val 16200000"/>
              <a:gd name="adj2" fmla="val 5321882"/>
            </a:avLst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2C6D78D4-7AAC-46BD-9C18-812C298E899C}"/>
              </a:ext>
            </a:extLst>
          </xdr:cNvPr>
          <xdr:cNvCxnSpPr/>
        </xdr:nvCxnSpPr>
        <xdr:spPr>
          <a:xfrm flipH="1" flipV="1">
            <a:off x="5160958" y="17591198"/>
            <a:ext cx="100656" cy="224"/>
          </a:xfrm>
          <a:prstGeom prst="line">
            <a:avLst/>
          </a:prstGeom>
          <a:ln w="13652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5" name="楕円 154">
            <a:extLst>
              <a:ext uri="{FF2B5EF4-FFF2-40B4-BE49-F238E27FC236}">
                <a16:creationId xmlns:a16="http://schemas.microsoft.com/office/drawing/2014/main" id="{8C56E8B6-2BF9-4BA2-B8DD-04767BCF4ECE}"/>
              </a:ext>
            </a:extLst>
          </xdr:cNvPr>
          <xdr:cNvSpPr>
            <a:spLocks noChangeAspect="1"/>
          </xdr:cNvSpPr>
        </xdr:nvSpPr>
        <xdr:spPr>
          <a:xfrm>
            <a:off x="5197177" y="17337772"/>
            <a:ext cx="35750" cy="35750"/>
          </a:xfrm>
          <a:prstGeom prst="ellipse">
            <a:avLst/>
          </a:prstGeom>
          <a:solidFill>
            <a:schemeClr val="bg1"/>
          </a:solidFill>
          <a:ln>
            <a:solidFill>
              <a:srgbClr val="0000C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F1689C35-2BD0-4C46-AE11-73098AA73E87}"/>
              </a:ext>
            </a:extLst>
          </xdr:cNvPr>
          <xdr:cNvCxnSpPr/>
        </xdr:nvCxnSpPr>
        <xdr:spPr>
          <a:xfrm>
            <a:off x="5692327" y="17375565"/>
            <a:ext cx="37990" cy="116188"/>
          </a:xfrm>
          <a:prstGeom prst="line">
            <a:avLst/>
          </a:prstGeom>
          <a:ln w="19050">
            <a:solidFill>
              <a:srgbClr val="0000C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7" name="二等辺三角形 156">
            <a:extLst>
              <a:ext uri="{FF2B5EF4-FFF2-40B4-BE49-F238E27FC236}">
                <a16:creationId xmlns:a16="http://schemas.microsoft.com/office/drawing/2014/main" id="{E5CF4539-6FB3-46F6-92A4-4AC10DDF6A7B}"/>
              </a:ext>
            </a:extLst>
          </xdr:cNvPr>
          <xdr:cNvSpPr>
            <a:spLocks noChangeAspect="1"/>
          </xdr:cNvSpPr>
        </xdr:nvSpPr>
        <xdr:spPr>
          <a:xfrm rot="20585385">
            <a:off x="5157536" y="17448215"/>
            <a:ext cx="33814" cy="91775"/>
          </a:xfrm>
          <a:prstGeom prst="triangle">
            <a:avLst/>
          </a:prstGeom>
          <a:solidFill>
            <a:srgbClr val="0000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FC0B1B12-9F66-4736-8421-E9906F8A72F6}"/>
              </a:ext>
            </a:extLst>
          </xdr:cNvPr>
          <xdr:cNvCxnSpPr/>
        </xdr:nvCxnSpPr>
        <xdr:spPr>
          <a:xfrm flipH="1">
            <a:off x="5348012" y="17645818"/>
            <a:ext cx="261076" cy="0"/>
          </a:xfrm>
          <a:prstGeom prst="line">
            <a:avLst/>
          </a:prstGeom>
          <a:ln w="1143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166311</xdr:colOff>
      <xdr:row>81</xdr:row>
      <xdr:rowOff>88900</xdr:rowOff>
    </xdr:from>
    <xdr:to>
      <xdr:col>7</xdr:col>
      <xdr:colOff>109815</xdr:colOff>
      <xdr:row>86</xdr:row>
      <xdr:rowOff>107174</xdr:rowOff>
    </xdr:to>
    <xdr:pic>
      <xdr:nvPicPr>
        <xdr:cNvPr id="159" name="図 158">
          <a:extLst>
            <a:ext uri="{FF2B5EF4-FFF2-40B4-BE49-F238E27FC236}">
              <a16:creationId xmlns:a16="http://schemas.microsoft.com/office/drawing/2014/main" id="{293B9CCB-7779-4A54-8025-71635239A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23811" y="14490700"/>
          <a:ext cx="896004" cy="90727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101</xdr:row>
      <xdr:rowOff>8390</xdr:rowOff>
    </xdr:to>
    <xdr:sp macro="" textlink="">
      <xdr:nvSpPr>
        <xdr:cNvPr id="160" name="Line 4018">
          <a:extLst>
            <a:ext uri="{FF2B5EF4-FFF2-40B4-BE49-F238E27FC236}">
              <a16:creationId xmlns:a16="http://schemas.microsoft.com/office/drawing/2014/main" id="{B9295F60-621B-4CD6-B20D-5F45B02DE059}"/>
            </a:ext>
          </a:extLst>
        </xdr:cNvPr>
        <xdr:cNvSpPr>
          <a:spLocks noChangeShapeType="1"/>
        </xdr:cNvSpPr>
      </xdr:nvSpPr>
      <xdr:spPr bwMode="auto">
        <a:xfrm rot="12000000" flipV="1">
          <a:off x="584200" y="17780000"/>
          <a:ext cx="0" cy="186190"/>
        </a:xfrm>
        <a:prstGeom prst="line">
          <a:avLst/>
        </a:prstGeom>
        <a:noFill/>
        <a:ln w="28575" cmpd="dbl">
          <a:solidFill>
            <a:srgbClr val="FF0000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101601</xdr:colOff>
      <xdr:row>103</xdr:row>
      <xdr:rowOff>165100</xdr:rowOff>
    </xdr:from>
    <xdr:to>
      <xdr:col>2</xdr:col>
      <xdr:colOff>150200</xdr:colOff>
      <xdr:row>105</xdr:row>
      <xdr:rowOff>4423</xdr:rowOff>
    </xdr:to>
    <xdr:grpSp>
      <xdr:nvGrpSpPr>
        <xdr:cNvPr id="161" name="グループ化 160">
          <a:extLst>
            <a:ext uri="{FF2B5EF4-FFF2-40B4-BE49-F238E27FC236}">
              <a16:creationId xmlns:a16="http://schemas.microsoft.com/office/drawing/2014/main" id="{7F4BF924-839E-4DC5-A1EC-D07C3558BC80}"/>
            </a:ext>
          </a:extLst>
        </xdr:cNvPr>
        <xdr:cNvGrpSpPr/>
      </xdr:nvGrpSpPr>
      <xdr:grpSpPr>
        <a:xfrm rot="20865825">
          <a:off x="673101" y="18151475"/>
          <a:ext cx="48599" cy="188573"/>
          <a:chOff x="3445284" y="28412853"/>
          <a:chExt cx="48599" cy="190461"/>
        </a:xfrm>
      </xdr:grpSpPr>
      <xdr:sp macro="" textlink="">
        <xdr:nvSpPr>
          <xdr:cNvPr id="162" name="ひし形 161">
            <a:extLst>
              <a:ext uri="{FF2B5EF4-FFF2-40B4-BE49-F238E27FC236}">
                <a16:creationId xmlns:a16="http://schemas.microsoft.com/office/drawing/2014/main" id="{7BA28978-B6DB-4691-AEFD-DAC69F779F41}"/>
              </a:ext>
            </a:extLst>
          </xdr:cNvPr>
          <xdr:cNvSpPr>
            <a:spLocks noChangeAspect="1"/>
          </xdr:cNvSpPr>
        </xdr:nvSpPr>
        <xdr:spPr>
          <a:xfrm>
            <a:off x="3445284" y="28460140"/>
            <a:ext cx="48599" cy="48600"/>
          </a:xfrm>
          <a:prstGeom prst="diamond">
            <a:avLst/>
          </a:prstGeom>
          <a:solidFill>
            <a:srgbClr val="FF0000"/>
          </a:solidFill>
          <a:ln w="127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3" name="ひし形 162">
            <a:extLst>
              <a:ext uri="{FF2B5EF4-FFF2-40B4-BE49-F238E27FC236}">
                <a16:creationId xmlns:a16="http://schemas.microsoft.com/office/drawing/2014/main" id="{432F1DF8-701C-483F-93FB-487143DC4DA8}"/>
              </a:ext>
            </a:extLst>
          </xdr:cNvPr>
          <xdr:cNvSpPr>
            <a:spLocks noChangeAspect="1"/>
          </xdr:cNvSpPr>
        </xdr:nvSpPr>
        <xdr:spPr>
          <a:xfrm>
            <a:off x="3445284" y="28412853"/>
            <a:ext cx="48599" cy="48600"/>
          </a:xfrm>
          <a:prstGeom prst="diamond">
            <a:avLst/>
          </a:prstGeom>
          <a:solidFill>
            <a:srgbClr val="FF0000"/>
          </a:solidFill>
          <a:ln w="127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4" name="ひし形 163">
            <a:extLst>
              <a:ext uri="{FF2B5EF4-FFF2-40B4-BE49-F238E27FC236}">
                <a16:creationId xmlns:a16="http://schemas.microsoft.com/office/drawing/2014/main" id="{2ABF719C-785C-4E26-B429-00E00A730A65}"/>
              </a:ext>
            </a:extLst>
          </xdr:cNvPr>
          <xdr:cNvSpPr>
            <a:spLocks noChangeAspect="1"/>
          </xdr:cNvSpPr>
        </xdr:nvSpPr>
        <xdr:spPr>
          <a:xfrm flipV="1">
            <a:off x="3445284" y="28554714"/>
            <a:ext cx="48599" cy="48600"/>
          </a:xfrm>
          <a:prstGeom prst="diamond">
            <a:avLst/>
          </a:prstGeom>
          <a:solidFill>
            <a:srgbClr val="FF0000"/>
          </a:solidFill>
          <a:ln w="127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5" name="ひし形 164">
            <a:extLst>
              <a:ext uri="{FF2B5EF4-FFF2-40B4-BE49-F238E27FC236}">
                <a16:creationId xmlns:a16="http://schemas.microsoft.com/office/drawing/2014/main" id="{FB3A4839-4070-4A76-A3F9-79C475642432}"/>
              </a:ext>
            </a:extLst>
          </xdr:cNvPr>
          <xdr:cNvSpPr>
            <a:spLocks noChangeAspect="1"/>
          </xdr:cNvSpPr>
        </xdr:nvSpPr>
        <xdr:spPr>
          <a:xfrm>
            <a:off x="3445284" y="28507427"/>
            <a:ext cx="48599" cy="48600"/>
          </a:xfrm>
          <a:prstGeom prst="diamond">
            <a:avLst/>
          </a:prstGeom>
          <a:solidFill>
            <a:srgbClr val="FF0000"/>
          </a:solidFill>
          <a:ln w="127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284922</xdr:colOff>
      <xdr:row>105</xdr:row>
      <xdr:rowOff>179095</xdr:rowOff>
    </xdr:from>
    <xdr:to>
      <xdr:col>2</xdr:col>
      <xdr:colOff>151906</xdr:colOff>
      <xdr:row>107</xdr:row>
      <xdr:rowOff>143813</xdr:rowOff>
    </xdr:to>
    <xdr:grpSp>
      <xdr:nvGrpSpPr>
        <xdr:cNvPr id="166" name="グループ化 165">
          <a:extLst>
            <a:ext uri="{FF2B5EF4-FFF2-40B4-BE49-F238E27FC236}">
              <a16:creationId xmlns:a16="http://schemas.microsoft.com/office/drawing/2014/main" id="{8B80DEDE-5573-4AEA-A3E4-3ED07582B197}"/>
            </a:ext>
          </a:extLst>
        </xdr:cNvPr>
        <xdr:cNvGrpSpPr>
          <a:grpSpLocks noChangeAspect="1"/>
        </xdr:cNvGrpSpPr>
      </xdr:nvGrpSpPr>
      <xdr:grpSpPr>
        <a:xfrm>
          <a:off x="570672" y="18514720"/>
          <a:ext cx="152734" cy="313968"/>
          <a:chOff x="3139666" y="27858604"/>
          <a:chExt cx="254694" cy="562335"/>
        </a:xfrm>
      </xdr:grpSpPr>
      <xdr:cxnSp macro="">
        <xdr:nvCxnSpPr>
          <xdr:cNvPr id="167" name="直線コネクタ 166">
            <a:extLst>
              <a:ext uri="{FF2B5EF4-FFF2-40B4-BE49-F238E27FC236}">
                <a16:creationId xmlns:a16="http://schemas.microsoft.com/office/drawing/2014/main" id="{F5EF6C7B-4E49-4D5D-9F1A-DD25D6A55E58}"/>
              </a:ext>
            </a:extLst>
          </xdr:cNvPr>
          <xdr:cNvCxnSpPr/>
        </xdr:nvCxnSpPr>
        <xdr:spPr>
          <a:xfrm>
            <a:off x="3386653" y="27956739"/>
            <a:ext cx="0" cy="46420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直線コネクタ 167">
            <a:extLst>
              <a:ext uri="{FF2B5EF4-FFF2-40B4-BE49-F238E27FC236}">
                <a16:creationId xmlns:a16="http://schemas.microsoft.com/office/drawing/2014/main" id="{A4807BE8-BE45-42FA-9EC9-BDFDF65FC9B4}"/>
              </a:ext>
            </a:extLst>
          </xdr:cNvPr>
          <xdr:cNvCxnSpPr/>
        </xdr:nvCxnSpPr>
        <xdr:spPr>
          <a:xfrm>
            <a:off x="3182200" y="27858604"/>
            <a:ext cx="107484" cy="1820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9" name="円弧 168">
            <a:extLst>
              <a:ext uri="{FF2B5EF4-FFF2-40B4-BE49-F238E27FC236}">
                <a16:creationId xmlns:a16="http://schemas.microsoft.com/office/drawing/2014/main" id="{D10E8D8E-2D49-4E4C-903D-0729A6FCF50A}"/>
              </a:ext>
            </a:extLst>
          </xdr:cNvPr>
          <xdr:cNvSpPr/>
        </xdr:nvSpPr>
        <xdr:spPr>
          <a:xfrm rot="1342409">
            <a:off x="3166157" y="27880370"/>
            <a:ext cx="228203" cy="140222"/>
          </a:xfrm>
          <a:prstGeom prst="arc">
            <a:avLst>
              <a:gd name="adj1" fmla="val 14392198"/>
              <a:gd name="adj2" fmla="val 20527950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0" name="四角形: 角を丸くする 169">
            <a:extLst>
              <a:ext uri="{FF2B5EF4-FFF2-40B4-BE49-F238E27FC236}">
                <a16:creationId xmlns:a16="http://schemas.microsoft.com/office/drawing/2014/main" id="{00F34753-B3B7-4D6A-B60A-34605E97CBDC}"/>
              </a:ext>
            </a:extLst>
          </xdr:cNvPr>
          <xdr:cNvSpPr>
            <a:spLocks noChangeAspect="1"/>
          </xdr:cNvSpPr>
        </xdr:nvSpPr>
        <xdr:spPr>
          <a:xfrm rot="600000" flipV="1">
            <a:off x="3185842" y="27866069"/>
            <a:ext cx="82109" cy="29559"/>
          </a:xfrm>
          <a:prstGeom prst="roundRect">
            <a:avLst>
              <a:gd name="adj" fmla="val 50000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1" name="直線コネクタ 170">
            <a:extLst>
              <a:ext uri="{FF2B5EF4-FFF2-40B4-BE49-F238E27FC236}">
                <a16:creationId xmlns:a16="http://schemas.microsoft.com/office/drawing/2014/main" id="{C947B31B-7D33-431A-9671-0A720AC3BDC4}"/>
              </a:ext>
            </a:extLst>
          </xdr:cNvPr>
          <xdr:cNvCxnSpPr/>
        </xdr:nvCxnSpPr>
        <xdr:spPr>
          <a:xfrm flipH="1">
            <a:off x="3243384" y="27912321"/>
            <a:ext cx="0" cy="4396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直線コネクタ 171">
            <a:extLst>
              <a:ext uri="{FF2B5EF4-FFF2-40B4-BE49-F238E27FC236}">
                <a16:creationId xmlns:a16="http://schemas.microsoft.com/office/drawing/2014/main" id="{5D41B772-39A0-4662-9367-2961BFB09EBE}"/>
              </a:ext>
            </a:extLst>
          </xdr:cNvPr>
          <xdr:cNvCxnSpPr/>
        </xdr:nvCxnSpPr>
        <xdr:spPr>
          <a:xfrm rot="900000" flipH="1">
            <a:off x="3215053" y="27906785"/>
            <a:ext cx="0" cy="4396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5064CF87-BDF9-4CDA-9528-25532D69E058}"/>
              </a:ext>
            </a:extLst>
          </xdr:cNvPr>
          <xdr:cNvCxnSpPr/>
        </xdr:nvCxnSpPr>
        <xdr:spPr>
          <a:xfrm rot="1800000" flipH="1">
            <a:off x="3186725" y="27901249"/>
            <a:ext cx="0" cy="4396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2200AC97-3E9B-4487-8752-8795EBCF0AC1}"/>
              </a:ext>
            </a:extLst>
          </xdr:cNvPr>
          <xdr:cNvCxnSpPr/>
        </xdr:nvCxnSpPr>
        <xdr:spPr>
          <a:xfrm rot="2700000" flipH="1">
            <a:off x="3161647" y="27890829"/>
            <a:ext cx="0" cy="4396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直線コネクタ 174">
            <a:extLst>
              <a:ext uri="{FF2B5EF4-FFF2-40B4-BE49-F238E27FC236}">
                <a16:creationId xmlns:a16="http://schemas.microsoft.com/office/drawing/2014/main" id="{BA64E417-D0FB-4755-B243-5992275A1621}"/>
              </a:ext>
            </a:extLst>
          </xdr:cNvPr>
          <xdr:cNvCxnSpPr/>
        </xdr:nvCxnSpPr>
        <xdr:spPr>
          <a:xfrm rot="20700000" flipH="1">
            <a:off x="3270413" y="27911670"/>
            <a:ext cx="0" cy="4396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81766</xdr:colOff>
      <xdr:row>148</xdr:row>
      <xdr:rowOff>124506</xdr:rowOff>
    </xdr:from>
    <xdr:to>
      <xdr:col>5</xdr:col>
      <xdr:colOff>727766</xdr:colOff>
      <xdr:row>153</xdr:row>
      <xdr:rowOff>151381</xdr:rowOff>
    </xdr:to>
    <xdr:pic>
      <xdr:nvPicPr>
        <xdr:cNvPr id="176" name="図 175">
          <a:extLst>
            <a:ext uri="{FF2B5EF4-FFF2-40B4-BE49-F238E27FC236}">
              <a16:creationId xmlns:a16="http://schemas.microsoft.com/office/drawing/2014/main" id="{D9178BDD-A44B-4104-8681-9BD4423C6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28016" y="25969006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80761</xdr:colOff>
      <xdr:row>204</xdr:row>
      <xdr:rowOff>78697</xdr:rowOff>
    </xdr:from>
    <xdr:to>
      <xdr:col>8</xdr:col>
      <xdr:colOff>512761</xdr:colOff>
      <xdr:row>206</xdr:row>
      <xdr:rowOff>161447</xdr:rowOff>
    </xdr:to>
    <xdr:pic>
      <xdr:nvPicPr>
        <xdr:cNvPr id="177" name="図 176">
          <a:extLst>
            <a:ext uri="{FF2B5EF4-FFF2-40B4-BE49-F238E27FC236}">
              <a16:creationId xmlns:a16="http://schemas.microsoft.com/office/drawing/2014/main" id="{6C12FF84-0FA3-4006-ACBB-DB3B190BF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86011" y="35702197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249036</xdr:colOff>
      <xdr:row>106</xdr:row>
      <xdr:rowOff>16779</xdr:rowOff>
    </xdr:from>
    <xdr:to>
      <xdr:col>3</xdr:col>
      <xdr:colOff>681036</xdr:colOff>
      <xdr:row>108</xdr:row>
      <xdr:rowOff>99529</xdr:rowOff>
    </xdr:to>
    <xdr:pic>
      <xdr:nvPicPr>
        <xdr:cNvPr id="178" name="図 177">
          <a:extLst>
            <a:ext uri="{FF2B5EF4-FFF2-40B4-BE49-F238E27FC236}">
              <a16:creationId xmlns:a16="http://schemas.microsoft.com/office/drawing/2014/main" id="{0556C0F4-2CA5-42CC-8380-457255B2C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80911" y="18527029"/>
          <a:ext cx="432000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306614</xdr:colOff>
      <xdr:row>108</xdr:row>
      <xdr:rowOff>94343</xdr:rowOff>
    </xdr:from>
    <xdr:ext cx="4416594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7AC238-D618-40AF-8A73-B7A865D1F046}"/>
            </a:ext>
          </a:extLst>
        </xdr:cNvPr>
        <xdr:cNvSpPr txBox="1"/>
      </xdr:nvSpPr>
      <xdr:spPr>
        <a:xfrm>
          <a:off x="2306864" y="19296743"/>
          <a:ext cx="441659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国土地理院の電子地形図（タイル）に走行ルートを追記して掲載</a:t>
          </a:r>
        </a:p>
      </xdr:txBody>
    </xdr:sp>
    <xdr:clientData/>
  </xdr:oneCellAnchor>
  <xdr:twoCellAnchor>
    <xdr:from>
      <xdr:col>3</xdr:col>
      <xdr:colOff>114300</xdr:colOff>
      <xdr:row>67</xdr:row>
      <xdr:rowOff>76200</xdr:rowOff>
    </xdr:from>
    <xdr:to>
      <xdr:col>4</xdr:col>
      <xdr:colOff>50800</xdr:colOff>
      <xdr:row>77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1AD13D8-A326-477C-A9A5-6B16DF5F327B}"/>
            </a:ext>
          </a:extLst>
        </xdr:cNvPr>
        <xdr:cNvGrpSpPr/>
      </xdr:nvGrpSpPr>
      <xdr:grpSpPr>
        <a:xfrm>
          <a:off x="1157514" y="12231914"/>
          <a:ext cx="644072" cy="1738086"/>
          <a:chOff x="965200" y="22948900"/>
          <a:chExt cx="647700" cy="1701800"/>
        </a:xfrm>
      </xdr:grpSpPr>
      <xdr:sp macro="" textlink="">
        <xdr:nvSpPr>
          <xdr:cNvPr id="4" name="フリーフォーム: 図形 3">
            <a:extLst>
              <a:ext uri="{FF2B5EF4-FFF2-40B4-BE49-F238E27FC236}">
                <a16:creationId xmlns:a16="http://schemas.microsoft.com/office/drawing/2014/main" id="{B66DC343-F4D7-4FFF-9711-8FFF5A1DFDD3}"/>
              </a:ext>
            </a:extLst>
          </xdr:cNvPr>
          <xdr:cNvSpPr/>
        </xdr:nvSpPr>
        <xdr:spPr>
          <a:xfrm>
            <a:off x="1219200" y="22948900"/>
            <a:ext cx="114300" cy="1701800"/>
          </a:xfrm>
          <a:custGeom>
            <a:avLst/>
            <a:gdLst>
              <a:gd name="connsiteX0" fmla="*/ 88900 w 114300"/>
              <a:gd name="connsiteY0" fmla="*/ 1701800 h 1701800"/>
              <a:gd name="connsiteX1" fmla="*/ 101600 w 114300"/>
              <a:gd name="connsiteY1" fmla="*/ 0 h 1701800"/>
              <a:gd name="connsiteX2" fmla="*/ 0 w 114300"/>
              <a:gd name="connsiteY2" fmla="*/ 317500 h 1701800"/>
              <a:gd name="connsiteX3" fmla="*/ 114300 w 114300"/>
              <a:gd name="connsiteY3" fmla="*/ 330200 h 1701800"/>
              <a:gd name="connsiteX4" fmla="*/ 114300 w 114300"/>
              <a:gd name="connsiteY4" fmla="*/ 330200 h 1701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300" h="1701800">
                <a:moveTo>
                  <a:pt x="88900" y="1701800"/>
                </a:moveTo>
                <a:cubicBezTo>
                  <a:pt x="93133" y="1134533"/>
                  <a:pt x="97367" y="567267"/>
                  <a:pt x="101600" y="0"/>
                </a:cubicBezTo>
                <a:lnTo>
                  <a:pt x="0" y="317500"/>
                </a:lnTo>
                <a:lnTo>
                  <a:pt x="114300" y="330200"/>
                </a:lnTo>
                <a:lnTo>
                  <a:pt x="114300" y="330200"/>
                </a:lnTo>
              </a:path>
            </a:pathLst>
          </a:custGeom>
          <a:noFill/>
          <a:ln w="476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99B4F291-036A-4A25-993A-428B8E1AA956}"/>
              </a:ext>
            </a:extLst>
          </xdr:cNvPr>
          <xdr:cNvCxnSpPr/>
        </xdr:nvCxnSpPr>
        <xdr:spPr>
          <a:xfrm>
            <a:off x="965200" y="23888700"/>
            <a:ext cx="647700" cy="0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17</xdr:col>
      <xdr:colOff>49481</xdr:colOff>
      <xdr:row>72</xdr:row>
      <xdr:rowOff>164939</xdr:rowOff>
    </xdr:from>
    <xdr:ext cx="5801396" cy="5157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2F2B62-9224-46A9-AB4B-4C3CCBA902F4}"/>
            </a:ext>
          </a:extLst>
        </xdr:cNvPr>
        <xdr:cNvSpPr txBox="1"/>
      </xdr:nvSpPr>
      <xdr:spPr>
        <a:xfrm>
          <a:off x="8444181" y="12966539"/>
          <a:ext cx="5801396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SS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全体図は見開き右側のページ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奇数ページ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にする事</a:t>
          </a:r>
        </a:p>
      </xdr:txBody>
    </xdr:sp>
    <xdr:clientData/>
  </xdr:oneCellAnchor>
  <xdr:oneCellAnchor>
    <xdr:from>
      <xdr:col>17</xdr:col>
      <xdr:colOff>12205</xdr:colOff>
      <xdr:row>171</xdr:row>
      <xdr:rowOff>0</xdr:rowOff>
    </xdr:from>
    <xdr:ext cx="4955139" cy="51578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7213008-3B26-4A2F-8587-67B93CA3D15E}"/>
            </a:ext>
          </a:extLst>
        </xdr:cNvPr>
        <xdr:cNvSpPr txBox="1"/>
      </xdr:nvSpPr>
      <xdr:spPr>
        <a:xfrm>
          <a:off x="8406905" y="32388304"/>
          <a:ext cx="4955139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TOTAL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距離を入れると他は計算される</a:t>
          </a:r>
        </a:p>
      </xdr:txBody>
    </xdr:sp>
    <xdr:clientData/>
  </xdr:oneCellAnchor>
  <xdr:oneCellAnchor>
    <xdr:from>
      <xdr:col>17</xdr:col>
      <xdr:colOff>2335</xdr:colOff>
      <xdr:row>224</xdr:row>
      <xdr:rowOff>137886</xdr:rowOff>
    </xdr:from>
    <xdr:ext cx="8304838" cy="51578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0696EDD-1AAD-49DA-AEAD-3C217D782B0F}"/>
            </a:ext>
          </a:extLst>
        </xdr:cNvPr>
        <xdr:cNvSpPr txBox="1"/>
      </xdr:nvSpPr>
      <xdr:spPr>
        <a:xfrm>
          <a:off x="8392897" y="40092942"/>
          <a:ext cx="8304838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次頁の最初の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の区間距離が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0.2km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以下の場合ページの端に入れる　　　　</a:t>
          </a:r>
        </a:p>
      </xdr:txBody>
    </xdr:sp>
    <xdr:clientData/>
  </xdr:oneCellAnchor>
  <xdr:twoCellAnchor>
    <xdr:from>
      <xdr:col>26</xdr:col>
      <xdr:colOff>480745</xdr:colOff>
      <xdr:row>223</xdr:row>
      <xdr:rowOff>157108</xdr:rowOff>
    </xdr:from>
    <xdr:to>
      <xdr:col>27</xdr:col>
      <xdr:colOff>105465</xdr:colOff>
      <xdr:row>225</xdr:row>
      <xdr:rowOff>60208</xdr:rowOff>
    </xdr:to>
    <xdr:sp macro="" textlink="">
      <xdr:nvSpPr>
        <xdr:cNvPr id="13" name="フリーフォーム: 図形 12">
          <a:extLst>
            <a:ext uri="{FF2B5EF4-FFF2-40B4-BE49-F238E27FC236}">
              <a16:creationId xmlns:a16="http://schemas.microsoft.com/office/drawing/2014/main" id="{AC5BF3C5-3698-431F-96D5-3D3C1BDCCD4A}"/>
            </a:ext>
          </a:extLst>
        </xdr:cNvPr>
        <xdr:cNvSpPr>
          <a:spLocks noChangeAspect="1"/>
        </xdr:cNvSpPr>
      </xdr:nvSpPr>
      <xdr:spPr>
        <a:xfrm>
          <a:off x="15282595" y="49941108"/>
          <a:ext cx="253370" cy="25870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243073</xdr:colOff>
      <xdr:row>223</xdr:row>
      <xdr:rowOff>164365</xdr:rowOff>
    </xdr:from>
    <xdr:to>
      <xdr:col>27</xdr:col>
      <xdr:colOff>493722</xdr:colOff>
      <xdr:row>225</xdr:row>
      <xdr:rowOff>67465</xdr:rowOff>
    </xdr:to>
    <xdr:sp macro="" textlink="">
      <xdr:nvSpPr>
        <xdr:cNvPr id="14" name="フリーフォーム: 図形 13">
          <a:extLst>
            <a:ext uri="{FF2B5EF4-FFF2-40B4-BE49-F238E27FC236}">
              <a16:creationId xmlns:a16="http://schemas.microsoft.com/office/drawing/2014/main" id="{2C2B9894-038B-477C-8428-CB1E0F07B7BE}"/>
            </a:ext>
          </a:extLst>
        </xdr:cNvPr>
        <xdr:cNvSpPr>
          <a:spLocks noChangeAspect="1"/>
        </xdr:cNvSpPr>
      </xdr:nvSpPr>
      <xdr:spPr>
        <a:xfrm flipH="1">
          <a:off x="15673573" y="49948365"/>
          <a:ext cx="250649" cy="25870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12205</xdr:colOff>
      <xdr:row>239</xdr:row>
      <xdr:rowOff>28704</xdr:rowOff>
    </xdr:from>
    <xdr:ext cx="4955139" cy="515782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BABDCE5-4953-4A8B-8718-B8FC12710DFC}"/>
            </a:ext>
          </a:extLst>
        </xdr:cNvPr>
        <xdr:cNvSpPr txBox="1"/>
      </xdr:nvSpPr>
      <xdr:spPr>
        <a:xfrm>
          <a:off x="8406905" y="52657504"/>
          <a:ext cx="4955139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TOTAL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距離を入れると他は計算される</a:t>
          </a:r>
        </a:p>
      </xdr:txBody>
    </xdr:sp>
    <xdr:clientData/>
  </xdr:oneCellAnchor>
  <xdr:oneCellAnchor>
    <xdr:from>
      <xdr:col>16</xdr:col>
      <xdr:colOff>80818</xdr:colOff>
      <xdr:row>279</xdr:row>
      <xdr:rowOff>166424</xdr:rowOff>
    </xdr:from>
    <xdr:ext cx="8304838" cy="51578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3E54F30-DA13-4FCD-A259-AC0C8F382A7F}"/>
            </a:ext>
          </a:extLst>
        </xdr:cNvPr>
        <xdr:cNvSpPr txBox="1"/>
      </xdr:nvSpPr>
      <xdr:spPr>
        <a:xfrm>
          <a:off x="7846868" y="59907224"/>
          <a:ext cx="8304838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次頁の最初の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の区間距離が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0.2km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以下の場合ページの端に入れる　　　　</a:t>
          </a:r>
        </a:p>
      </xdr:txBody>
    </xdr:sp>
    <xdr:clientData/>
  </xdr:oneCellAnchor>
  <xdr:twoCellAnchor>
    <xdr:from>
      <xdr:col>26</xdr:col>
      <xdr:colOff>480745</xdr:colOff>
      <xdr:row>280</xdr:row>
      <xdr:rowOff>157108</xdr:rowOff>
    </xdr:from>
    <xdr:to>
      <xdr:col>27</xdr:col>
      <xdr:colOff>105465</xdr:colOff>
      <xdr:row>282</xdr:row>
      <xdr:rowOff>60208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F08703BB-94CD-4677-A4B4-CEAA0F17DA9A}"/>
            </a:ext>
          </a:extLst>
        </xdr:cNvPr>
        <xdr:cNvSpPr>
          <a:spLocks noChangeAspect="1"/>
        </xdr:cNvSpPr>
      </xdr:nvSpPr>
      <xdr:spPr>
        <a:xfrm>
          <a:off x="15282595" y="60075708"/>
          <a:ext cx="253370" cy="25870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243073</xdr:colOff>
      <xdr:row>280</xdr:row>
      <xdr:rowOff>164365</xdr:rowOff>
    </xdr:from>
    <xdr:to>
      <xdr:col>27</xdr:col>
      <xdr:colOff>493722</xdr:colOff>
      <xdr:row>282</xdr:row>
      <xdr:rowOff>67465</xdr:rowOff>
    </xdr:to>
    <xdr:sp macro="" textlink="">
      <xdr:nvSpPr>
        <xdr:cNvPr id="18" name="フリーフォーム: 図形 17">
          <a:extLst>
            <a:ext uri="{FF2B5EF4-FFF2-40B4-BE49-F238E27FC236}">
              <a16:creationId xmlns:a16="http://schemas.microsoft.com/office/drawing/2014/main" id="{514822C0-D898-4E65-8174-FDD8BC8EE071}"/>
            </a:ext>
          </a:extLst>
        </xdr:cNvPr>
        <xdr:cNvSpPr>
          <a:spLocks noChangeAspect="1"/>
        </xdr:cNvSpPr>
      </xdr:nvSpPr>
      <xdr:spPr>
        <a:xfrm flipH="1">
          <a:off x="15673573" y="60082965"/>
          <a:ext cx="250649" cy="25870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105466</xdr:colOff>
      <xdr:row>180</xdr:row>
      <xdr:rowOff>116706</xdr:rowOff>
    </xdr:from>
    <xdr:to>
      <xdr:col>8</xdr:col>
      <xdr:colOff>537466</xdr:colOff>
      <xdr:row>183</xdr:row>
      <xdr:rowOff>7478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E074251-C9CF-40EE-8A45-E3A2B99A9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354" y="42390582"/>
          <a:ext cx="432000" cy="425884"/>
        </a:xfrm>
        <a:prstGeom prst="rect">
          <a:avLst/>
        </a:prstGeom>
      </xdr:spPr>
    </xdr:pic>
    <xdr:clientData/>
  </xdr:twoCellAnchor>
  <xdr:twoCellAnchor editAs="oneCell">
    <xdr:from>
      <xdr:col>8</xdr:col>
      <xdr:colOff>50789</xdr:colOff>
      <xdr:row>188</xdr:row>
      <xdr:rowOff>68700</xdr:rowOff>
    </xdr:from>
    <xdr:to>
      <xdr:col>8</xdr:col>
      <xdr:colOff>482789</xdr:colOff>
      <xdr:row>190</xdr:row>
      <xdr:rowOff>137842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CCE2C9D-4DEE-4BB4-9002-EDFAA9A29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0677" y="43769543"/>
          <a:ext cx="432000" cy="425883"/>
        </a:xfrm>
        <a:prstGeom prst="rect">
          <a:avLst/>
        </a:prstGeom>
      </xdr:spPr>
    </xdr:pic>
    <xdr:clientData/>
  </xdr:twoCellAnchor>
  <xdr:twoCellAnchor editAs="oneCell">
    <xdr:from>
      <xdr:col>8</xdr:col>
      <xdr:colOff>24316</xdr:colOff>
      <xdr:row>205</xdr:row>
      <xdr:rowOff>106309</xdr:rowOff>
    </xdr:from>
    <xdr:to>
      <xdr:col>8</xdr:col>
      <xdr:colOff>553205</xdr:colOff>
      <xdr:row>207</xdr:row>
      <xdr:rowOff>175451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9B936E35-E4A0-47D5-B47A-FF521B6DB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34204" y="46839455"/>
          <a:ext cx="528889" cy="425884"/>
        </a:xfrm>
        <a:prstGeom prst="rect">
          <a:avLst/>
        </a:prstGeom>
      </xdr:spPr>
    </xdr:pic>
    <xdr:clientData/>
  </xdr:twoCellAnchor>
  <xdr:twoCellAnchor editAs="oneCell">
    <xdr:from>
      <xdr:col>8</xdr:col>
      <xdr:colOff>84904</xdr:colOff>
      <xdr:row>213</xdr:row>
      <xdr:rowOff>97238</xdr:rowOff>
    </xdr:from>
    <xdr:to>
      <xdr:col>8</xdr:col>
      <xdr:colOff>517743</xdr:colOff>
      <xdr:row>215</xdr:row>
      <xdr:rowOff>166382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3DD87F5-0179-4BFC-ADDA-9AC5B28C2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94792" y="48257350"/>
          <a:ext cx="432839" cy="425885"/>
        </a:xfrm>
        <a:prstGeom prst="rect">
          <a:avLst/>
        </a:prstGeom>
      </xdr:spPr>
    </xdr:pic>
    <xdr:clientData/>
  </xdr:twoCellAnchor>
  <xdr:oneCellAnchor>
    <xdr:from>
      <xdr:col>5</xdr:col>
      <xdr:colOff>563562</xdr:colOff>
      <xdr:row>176</xdr:row>
      <xdr:rowOff>111125</xdr:rowOff>
    </xdr:from>
    <xdr:ext cx="368627" cy="292452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6B613A9-C2A4-4AB9-81B6-1608450D4FB1}"/>
            </a:ext>
          </a:extLst>
        </xdr:cNvPr>
        <xdr:cNvSpPr txBox="1"/>
      </xdr:nvSpPr>
      <xdr:spPr>
        <a:xfrm>
          <a:off x="2563812" y="41538525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563562</xdr:colOff>
      <xdr:row>176</xdr:row>
      <xdr:rowOff>111125</xdr:rowOff>
    </xdr:from>
    <xdr:ext cx="368627" cy="292452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D04B9E1-2254-4CEB-BEDB-D66B8A81B9E0}"/>
            </a:ext>
          </a:extLst>
        </xdr:cNvPr>
        <xdr:cNvSpPr txBox="1"/>
      </xdr:nvSpPr>
      <xdr:spPr>
        <a:xfrm>
          <a:off x="2563812" y="41538525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563562</xdr:colOff>
      <xdr:row>233</xdr:row>
      <xdr:rowOff>111125</xdr:rowOff>
    </xdr:from>
    <xdr:ext cx="368627" cy="292452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E7E8324-4449-4B9F-8AF0-BA6898148D39}"/>
            </a:ext>
          </a:extLst>
        </xdr:cNvPr>
        <xdr:cNvSpPr txBox="1"/>
      </xdr:nvSpPr>
      <xdr:spPr>
        <a:xfrm>
          <a:off x="2563812" y="51673125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563562</xdr:colOff>
      <xdr:row>233</xdr:row>
      <xdr:rowOff>111125</xdr:rowOff>
    </xdr:from>
    <xdr:ext cx="368627" cy="292452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FA269CE-15F5-4A02-8088-B2EB8C7C9750}"/>
            </a:ext>
          </a:extLst>
        </xdr:cNvPr>
        <xdr:cNvSpPr txBox="1"/>
      </xdr:nvSpPr>
      <xdr:spPr>
        <a:xfrm>
          <a:off x="2563812" y="51673125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3</xdr:col>
      <xdr:colOff>0</xdr:colOff>
      <xdr:row>101</xdr:row>
      <xdr:rowOff>135885</xdr:rowOff>
    </xdr:from>
    <xdr:to>
      <xdr:col>3</xdr:col>
      <xdr:colOff>432839</xdr:colOff>
      <xdr:row>104</xdr:row>
      <xdr:rowOff>23600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4366672-C5A3-437F-8C18-138C504C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5050" y="18093685"/>
          <a:ext cx="432839" cy="421115"/>
        </a:xfrm>
        <a:prstGeom prst="rect">
          <a:avLst/>
        </a:prstGeom>
      </xdr:spPr>
    </xdr:pic>
    <xdr:clientData/>
  </xdr:twoCellAnchor>
  <xdr:twoCellAnchor editAs="oneCell">
    <xdr:from>
      <xdr:col>6</xdr:col>
      <xdr:colOff>191731</xdr:colOff>
      <xdr:row>95</xdr:row>
      <xdr:rowOff>72571</xdr:rowOff>
    </xdr:from>
    <xdr:to>
      <xdr:col>6</xdr:col>
      <xdr:colOff>623731</xdr:colOff>
      <xdr:row>97</xdr:row>
      <xdr:rowOff>141714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E3747835-F2BC-43EB-906C-00A9E8B26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0181" y="16963571"/>
          <a:ext cx="432000" cy="424743"/>
        </a:xfrm>
        <a:prstGeom prst="rect">
          <a:avLst/>
        </a:prstGeom>
      </xdr:spPr>
    </xdr:pic>
    <xdr:clientData/>
  </xdr:twoCellAnchor>
  <xdr:twoCellAnchor editAs="oneCell">
    <xdr:from>
      <xdr:col>5</xdr:col>
      <xdr:colOff>34564</xdr:colOff>
      <xdr:row>103</xdr:row>
      <xdr:rowOff>97520</xdr:rowOff>
    </xdr:from>
    <xdr:to>
      <xdr:col>5</xdr:col>
      <xdr:colOff>466564</xdr:colOff>
      <xdr:row>105</xdr:row>
      <xdr:rowOff>166663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B0ADE101-D6D1-4BDD-A593-A2D3E8762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4814" y="18410920"/>
          <a:ext cx="432000" cy="424743"/>
        </a:xfrm>
        <a:prstGeom prst="rect">
          <a:avLst/>
        </a:prstGeom>
      </xdr:spPr>
    </xdr:pic>
    <xdr:clientData/>
  </xdr:twoCellAnchor>
  <xdr:twoCellAnchor editAs="oneCell">
    <xdr:from>
      <xdr:col>5</xdr:col>
      <xdr:colOff>287420</xdr:colOff>
      <xdr:row>108</xdr:row>
      <xdr:rowOff>55425</xdr:rowOff>
    </xdr:from>
    <xdr:to>
      <xdr:col>5</xdr:col>
      <xdr:colOff>820080</xdr:colOff>
      <xdr:row>110</xdr:row>
      <xdr:rowOff>124568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E828F5C7-810F-4C37-9614-49D699530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7670" y="19257825"/>
          <a:ext cx="532660" cy="424743"/>
        </a:xfrm>
        <a:prstGeom prst="rect">
          <a:avLst/>
        </a:prstGeom>
      </xdr:spPr>
    </xdr:pic>
    <xdr:clientData/>
  </xdr:twoCellAnchor>
  <xdr:twoCellAnchor editAs="oneCell">
    <xdr:from>
      <xdr:col>8</xdr:col>
      <xdr:colOff>76549</xdr:colOff>
      <xdr:row>104</xdr:row>
      <xdr:rowOff>72571</xdr:rowOff>
    </xdr:from>
    <xdr:to>
      <xdr:col>8</xdr:col>
      <xdr:colOff>573106</xdr:colOff>
      <xdr:row>106</xdr:row>
      <xdr:rowOff>113734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FB951DC3-021E-4456-80D6-FD7E86D1B9D2}"/>
            </a:ext>
          </a:extLst>
        </xdr:cNvPr>
        <xdr:cNvGrpSpPr/>
      </xdr:nvGrpSpPr>
      <xdr:grpSpPr>
        <a:xfrm>
          <a:off x="3986335" y="18941142"/>
          <a:ext cx="496557" cy="404021"/>
          <a:chOff x="5168357" y="123358964"/>
          <a:chExt cx="497861" cy="419289"/>
        </a:xfrm>
        <a:solidFill>
          <a:srgbClr val="0000CC"/>
        </a:solidFill>
      </xdr:grpSpPr>
      <xdr:sp macro="" textlink="">
        <xdr:nvSpPr>
          <xdr:cNvPr id="33" name="AutoShape 16496">
            <a:extLst>
              <a:ext uri="{FF2B5EF4-FFF2-40B4-BE49-F238E27FC236}">
                <a16:creationId xmlns:a16="http://schemas.microsoft.com/office/drawing/2014/main" id="{293B135B-2686-4B5D-A45E-9558F25237EC}"/>
              </a:ext>
            </a:extLst>
          </xdr:cNvPr>
          <xdr:cNvSpPr>
            <a:spLocks noChangeArrowheads="1"/>
          </xdr:cNvSpPr>
        </xdr:nvSpPr>
        <xdr:spPr bwMode="auto">
          <a:xfrm>
            <a:off x="5168357" y="123358964"/>
            <a:ext cx="497861" cy="419289"/>
          </a:xfrm>
          <a:prstGeom prst="flowChartPreparation">
            <a:avLst/>
          </a:prstGeom>
          <a:grpFill/>
          <a:ln w="31750" cmpd="dbl">
            <a:solidFill>
              <a:schemeClr val="bg1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34" name="Text Box 16497">
            <a:extLst>
              <a:ext uri="{FF2B5EF4-FFF2-40B4-BE49-F238E27FC236}">
                <a16:creationId xmlns:a16="http://schemas.microsoft.com/office/drawing/2014/main" id="{DC0961A7-46A4-424B-8D4D-9647BDCE0A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85801" y="123514486"/>
            <a:ext cx="267931" cy="8903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en-US" altLang="ja-JP" sz="1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482</a:t>
            </a:r>
            <a:endPara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5" name="Text Box 16497">
            <a:extLst>
              <a:ext uri="{FF2B5EF4-FFF2-40B4-BE49-F238E27FC236}">
                <a16:creationId xmlns:a16="http://schemas.microsoft.com/office/drawing/2014/main" id="{B62D9A43-05ED-4B73-B2FF-590AF95BF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88967" y="123381693"/>
            <a:ext cx="267931" cy="8903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7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県道</a:t>
            </a:r>
          </a:p>
        </xdr:txBody>
      </xdr:sp>
      <xdr:sp macro="" textlink="">
        <xdr:nvSpPr>
          <xdr:cNvPr id="36" name="Text Box 16497">
            <a:extLst>
              <a:ext uri="{FF2B5EF4-FFF2-40B4-BE49-F238E27FC236}">
                <a16:creationId xmlns:a16="http://schemas.microsoft.com/office/drawing/2014/main" id="{10B607EB-344B-4914-AF58-D716C8F73D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83402" y="123654987"/>
            <a:ext cx="267931" cy="8903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7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秋 田</a:t>
            </a:r>
          </a:p>
        </xdr:txBody>
      </xdr:sp>
    </xdr:grpSp>
    <xdr:clientData/>
  </xdr:twoCellAnchor>
  <xdr:twoCellAnchor>
    <xdr:from>
      <xdr:col>8</xdr:col>
      <xdr:colOff>119152</xdr:colOff>
      <xdr:row>107</xdr:row>
      <xdr:rowOff>86920</xdr:rowOff>
    </xdr:from>
    <xdr:to>
      <xdr:col>8</xdr:col>
      <xdr:colOff>597542</xdr:colOff>
      <xdr:row>109</xdr:row>
      <xdr:rowOff>164748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F3656E5-118A-4BDD-AA36-FA26A13790B1}"/>
            </a:ext>
          </a:extLst>
        </xdr:cNvPr>
        <xdr:cNvGrpSpPr>
          <a:grpSpLocks noChangeAspect="1"/>
        </xdr:cNvGrpSpPr>
      </xdr:nvGrpSpPr>
      <xdr:grpSpPr>
        <a:xfrm>
          <a:off x="4028938" y="19499777"/>
          <a:ext cx="478390" cy="440685"/>
          <a:chOff x="10324779" y="19021442"/>
          <a:chExt cx="402189" cy="373671"/>
        </a:xfrm>
      </xdr:grpSpPr>
      <xdr:sp macro="" textlink="">
        <xdr:nvSpPr>
          <xdr:cNvPr id="38" name="AutoShape 16496">
            <a:extLst>
              <a:ext uri="{FF2B5EF4-FFF2-40B4-BE49-F238E27FC236}">
                <a16:creationId xmlns:a16="http://schemas.microsoft.com/office/drawing/2014/main" id="{96A1AB3C-DF0B-43B3-B075-FDEB3714A1E5}"/>
              </a:ext>
            </a:extLst>
          </xdr:cNvPr>
          <xdr:cNvSpPr>
            <a:spLocks noChangeArrowheads="1"/>
          </xdr:cNvSpPr>
        </xdr:nvSpPr>
        <xdr:spPr bwMode="auto">
          <a:xfrm>
            <a:off x="10324779" y="19021442"/>
            <a:ext cx="402189" cy="373671"/>
          </a:xfrm>
          <a:custGeom>
            <a:avLst/>
            <a:gdLst>
              <a:gd name="connsiteX0" fmla="*/ 0 w 10000"/>
              <a:gd name="connsiteY0" fmla="*/ 5000 h 10000"/>
              <a:gd name="connsiteX1" fmla="*/ 2000 w 10000"/>
              <a:gd name="connsiteY1" fmla="*/ 0 h 10000"/>
              <a:gd name="connsiteX2" fmla="*/ 8000 w 10000"/>
              <a:gd name="connsiteY2" fmla="*/ 0 h 10000"/>
              <a:gd name="connsiteX3" fmla="*/ 10000 w 10000"/>
              <a:gd name="connsiteY3" fmla="*/ 5000 h 10000"/>
              <a:gd name="connsiteX4" fmla="*/ 8000 w 10000"/>
              <a:gd name="connsiteY4" fmla="*/ 10000 h 10000"/>
              <a:gd name="connsiteX5" fmla="*/ 2000 w 10000"/>
              <a:gd name="connsiteY5" fmla="*/ 10000 h 10000"/>
              <a:gd name="connsiteX6" fmla="*/ 0 w 10000"/>
              <a:gd name="connsiteY6" fmla="*/ 5000 h 10000"/>
              <a:gd name="connsiteX0" fmla="*/ 0 w 9533"/>
              <a:gd name="connsiteY0" fmla="*/ 2333 h 10000"/>
              <a:gd name="connsiteX1" fmla="*/ 1533 w 9533"/>
              <a:gd name="connsiteY1" fmla="*/ 0 h 10000"/>
              <a:gd name="connsiteX2" fmla="*/ 7533 w 9533"/>
              <a:gd name="connsiteY2" fmla="*/ 0 h 10000"/>
              <a:gd name="connsiteX3" fmla="*/ 9533 w 9533"/>
              <a:gd name="connsiteY3" fmla="*/ 5000 h 10000"/>
              <a:gd name="connsiteX4" fmla="*/ 7533 w 9533"/>
              <a:gd name="connsiteY4" fmla="*/ 10000 h 10000"/>
              <a:gd name="connsiteX5" fmla="*/ 1533 w 9533"/>
              <a:gd name="connsiteY5" fmla="*/ 10000 h 10000"/>
              <a:gd name="connsiteX6" fmla="*/ 0 w 9533"/>
              <a:gd name="connsiteY6" fmla="*/ 2333 h 10000"/>
              <a:gd name="connsiteX0" fmla="*/ 0 w 9472"/>
              <a:gd name="connsiteY0" fmla="*/ 2333 h 10000"/>
              <a:gd name="connsiteX1" fmla="*/ 1608 w 9472"/>
              <a:gd name="connsiteY1" fmla="*/ 0 h 10000"/>
              <a:gd name="connsiteX2" fmla="*/ 7902 w 9472"/>
              <a:gd name="connsiteY2" fmla="*/ 0 h 10000"/>
              <a:gd name="connsiteX3" fmla="*/ 9472 w 9472"/>
              <a:gd name="connsiteY3" fmla="*/ 2118 h 10000"/>
              <a:gd name="connsiteX4" fmla="*/ 7902 w 9472"/>
              <a:gd name="connsiteY4" fmla="*/ 10000 h 10000"/>
              <a:gd name="connsiteX5" fmla="*/ 1608 w 9472"/>
              <a:gd name="connsiteY5" fmla="*/ 10000 h 10000"/>
              <a:gd name="connsiteX6" fmla="*/ 0 w 9472"/>
              <a:gd name="connsiteY6" fmla="*/ 2333 h 10000"/>
              <a:gd name="connsiteX0" fmla="*/ 0 w 10000"/>
              <a:gd name="connsiteY0" fmla="*/ 2333 h 10000"/>
              <a:gd name="connsiteX1" fmla="*/ 1698 w 10000"/>
              <a:gd name="connsiteY1" fmla="*/ 0 h 10000"/>
              <a:gd name="connsiteX2" fmla="*/ 8342 w 10000"/>
              <a:gd name="connsiteY2" fmla="*/ 0 h 10000"/>
              <a:gd name="connsiteX3" fmla="*/ 10000 w 10000"/>
              <a:gd name="connsiteY3" fmla="*/ 2118 h 10000"/>
              <a:gd name="connsiteX4" fmla="*/ 6552 w 10000"/>
              <a:gd name="connsiteY4" fmla="*/ 9011 h 10000"/>
              <a:gd name="connsiteX5" fmla="*/ 1698 w 10000"/>
              <a:gd name="connsiteY5" fmla="*/ 10000 h 10000"/>
              <a:gd name="connsiteX6" fmla="*/ 0 w 10000"/>
              <a:gd name="connsiteY6" fmla="*/ 2333 h 10000"/>
              <a:gd name="connsiteX0" fmla="*/ 0 w 10000"/>
              <a:gd name="connsiteY0" fmla="*/ 2333 h 9140"/>
              <a:gd name="connsiteX1" fmla="*/ 1698 w 10000"/>
              <a:gd name="connsiteY1" fmla="*/ 0 h 9140"/>
              <a:gd name="connsiteX2" fmla="*/ 8342 w 10000"/>
              <a:gd name="connsiteY2" fmla="*/ 0 h 9140"/>
              <a:gd name="connsiteX3" fmla="*/ 10000 w 10000"/>
              <a:gd name="connsiteY3" fmla="*/ 2118 h 9140"/>
              <a:gd name="connsiteX4" fmla="*/ 6552 w 10000"/>
              <a:gd name="connsiteY4" fmla="*/ 9011 h 9140"/>
              <a:gd name="connsiteX5" fmla="*/ 3369 w 10000"/>
              <a:gd name="connsiteY5" fmla="*/ 9140 h 9140"/>
              <a:gd name="connsiteX6" fmla="*/ 0 w 10000"/>
              <a:gd name="connsiteY6" fmla="*/ 2333 h 9140"/>
              <a:gd name="connsiteX0" fmla="*/ 0 w 9801"/>
              <a:gd name="connsiteY0" fmla="*/ 2553 h 10000"/>
              <a:gd name="connsiteX1" fmla="*/ 1698 w 9801"/>
              <a:gd name="connsiteY1" fmla="*/ 0 h 10000"/>
              <a:gd name="connsiteX2" fmla="*/ 8342 w 9801"/>
              <a:gd name="connsiteY2" fmla="*/ 0 h 10000"/>
              <a:gd name="connsiteX3" fmla="*/ 9801 w 9801"/>
              <a:gd name="connsiteY3" fmla="*/ 2599 h 10000"/>
              <a:gd name="connsiteX4" fmla="*/ 6552 w 9801"/>
              <a:gd name="connsiteY4" fmla="*/ 9859 h 10000"/>
              <a:gd name="connsiteX5" fmla="*/ 3369 w 9801"/>
              <a:gd name="connsiteY5" fmla="*/ 10000 h 10000"/>
              <a:gd name="connsiteX6" fmla="*/ 0 w 9801"/>
              <a:gd name="connsiteY6" fmla="*/ 2553 h 10000"/>
              <a:gd name="connsiteX0" fmla="*/ 0 w 9716"/>
              <a:gd name="connsiteY0" fmla="*/ 2788 h 10000"/>
              <a:gd name="connsiteX1" fmla="*/ 1448 w 9716"/>
              <a:gd name="connsiteY1" fmla="*/ 0 h 10000"/>
              <a:gd name="connsiteX2" fmla="*/ 8227 w 9716"/>
              <a:gd name="connsiteY2" fmla="*/ 0 h 10000"/>
              <a:gd name="connsiteX3" fmla="*/ 9716 w 9716"/>
              <a:gd name="connsiteY3" fmla="*/ 2599 h 10000"/>
              <a:gd name="connsiteX4" fmla="*/ 6401 w 9716"/>
              <a:gd name="connsiteY4" fmla="*/ 9859 h 10000"/>
              <a:gd name="connsiteX5" fmla="*/ 3153 w 9716"/>
              <a:gd name="connsiteY5" fmla="*/ 10000 h 10000"/>
              <a:gd name="connsiteX6" fmla="*/ 0 w 9716"/>
              <a:gd name="connsiteY6" fmla="*/ 2788 h 10000"/>
              <a:gd name="connsiteX0" fmla="*/ 0 w 9875"/>
              <a:gd name="connsiteY0" fmla="*/ 2694 h 10000"/>
              <a:gd name="connsiteX1" fmla="*/ 1365 w 9875"/>
              <a:gd name="connsiteY1" fmla="*/ 0 h 10000"/>
              <a:gd name="connsiteX2" fmla="*/ 8342 w 9875"/>
              <a:gd name="connsiteY2" fmla="*/ 0 h 10000"/>
              <a:gd name="connsiteX3" fmla="*/ 9875 w 9875"/>
              <a:gd name="connsiteY3" fmla="*/ 2599 h 10000"/>
              <a:gd name="connsiteX4" fmla="*/ 6463 w 9875"/>
              <a:gd name="connsiteY4" fmla="*/ 9859 h 10000"/>
              <a:gd name="connsiteX5" fmla="*/ 3120 w 9875"/>
              <a:gd name="connsiteY5" fmla="*/ 10000 h 10000"/>
              <a:gd name="connsiteX6" fmla="*/ 0 w 9875"/>
              <a:gd name="connsiteY6" fmla="*/ 2694 h 10000"/>
              <a:gd name="connsiteX0" fmla="*/ 0 w 10000"/>
              <a:gd name="connsiteY0" fmla="*/ 2694 h 10000"/>
              <a:gd name="connsiteX1" fmla="*/ 1297 w 10000"/>
              <a:gd name="connsiteY1" fmla="*/ 329 h 10000"/>
              <a:gd name="connsiteX2" fmla="*/ 8448 w 10000"/>
              <a:gd name="connsiteY2" fmla="*/ 0 h 10000"/>
              <a:gd name="connsiteX3" fmla="*/ 10000 w 10000"/>
              <a:gd name="connsiteY3" fmla="*/ 2599 h 10000"/>
              <a:gd name="connsiteX4" fmla="*/ 6545 w 10000"/>
              <a:gd name="connsiteY4" fmla="*/ 9859 h 10000"/>
              <a:gd name="connsiteX5" fmla="*/ 3159 w 10000"/>
              <a:gd name="connsiteY5" fmla="*/ 10000 h 10000"/>
              <a:gd name="connsiteX6" fmla="*/ 0 w 10000"/>
              <a:gd name="connsiteY6" fmla="*/ 2694 h 10000"/>
              <a:gd name="connsiteX0" fmla="*/ 0 w 10000"/>
              <a:gd name="connsiteY0" fmla="*/ 2694 h 10000"/>
              <a:gd name="connsiteX1" fmla="*/ 1170 w 10000"/>
              <a:gd name="connsiteY1" fmla="*/ 376 h 10000"/>
              <a:gd name="connsiteX2" fmla="*/ 8448 w 10000"/>
              <a:gd name="connsiteY2" fmla="*/ 0 h 10000"/>
              <a:gd name="connsiteX3" fmla="*/ 10000 w 10000"/>
              <a:gd name="connsiteY3" fmla="*/ 2599 h 10000"/>
              <a:gd name="connsiteX4" fmla="*/ 6545 w 10000"/>
              <a:gd name="connsiteY4" fmla="*/ 9859 h 10000"/>
              <a:gd name="connsiteX5" fmla="*/ 3159 w 10000"/>
              <a:gd name="connsiteY5" fmla="*/ 10000 h 10000"/>
              <a:gd name="connsiteX6" fmla="*/ 0 w 10000"/>
              <a:gd name="connsiteY6" fmla="*/ 2694 h 10000"/>
              <a:gd name="connsiteX0" fmla="*/ 0 w 10000"/>
              <a:gd name="connsiteY0" fmla="*/ 2318 h 9624"/>
              <a:gd name="connsiteX1" fmla="*/ 1170 w 10000"/>
              <a:gd name="connsiteY1" fmla="*/ 0 h 9624"/>
              <a:gd name="connsiteX2" fmla="*/ 8575 w 10000"/>
              <a:gd name="connsiteY2" fmla="*/ 236 h 9624"/>
              <a:gd name="connsiteX3" fmla="*/ 10000 w 10000"/>
              <a:gd name="connsiteY3" fmla="*/ 2223 h 9624"/>
              <a:gd name="connsiteX4" fmla="*/ 6545 w 10000"/>
              <a:gd name="connsiteY4" fmla="*/ 9483 h 9624"/>
              <a:gd name="connsiteX5" fmla="*/ 3159 w 10000"/>
              <a:gd name="connsiteY5" fmla="*/ 9624 h 9624"/>
              <a:gd name="connsiteX6" fmla="*/ 0 w 10000"/>
              <a:gd name="connsiteY6" fmla="*/ 2318 h 9624"/>
              <a:gd name="connsiteX0" fmla="*/ 0 w 10000"/>
              <a:gd name="connsiteY0" fmla="*/ 2555 h 10146"/>
              <a:gd name="connsiteX1" fmla="*/ 1170 w 10000"/>
              <a:gd name="connsiteY1" fmla="*/ 146 h 10146"/>
              <a:gd name="connsiteX2" fmla="*/ 8110 w 10000"/>
              <a:gd name="connsiteY2" fmla="*/ 0 h 10146"/>
              <a:gd name="connsiteX3" fmla="*/ 10000 w 10000"/>
              <a:gd name="connsiteY3" fmla="*/ 2456 h 10146"/>
              <a:gd name="connsiteX4" fmla="*/ 6545 w 10000"/>
              <a:gd name="connsiteY4" fmla="*/ 9999 h 10146"/>
              <a:gd name="connsiteX5" fmla="*/ 3159 w 10000"/>
              <a:gd name="connsiteY5" fmla="*/ 10146 h 10146"/>
              <a:gd name="connsiteX6" fmla="*/ 0 w 10000"/>
              <a:gd name="connsiteY6" fmla="*/ 2555 h 10146"/>
              <a:gd name="connsiteX0" fmla="*/ 0 w 10000"/>
              <a:gd name="connsiteY0" fmla="*/ 2409 h 10000"/>
              <a:gd name="connsiteX1" fmla="*/ 1170 w 10000"/>
              <a:gd name="connsiteY1" fmla="*/ 0 h 10000"/>
              <a:gd name="connsiteX2" fmla="*/ 8110 w 10000"/>
              <a:gd name="connsiteY2" fmla="*/ 98 h 10000"/>
              <a:gd name="connsiteX3" fmla="*/ 10000 w 10000"/>
              <a:gd name="connsiteY3" fmla="*/ 2310 h 10000"/>
              <a:gd name="connsiteX4" fmla="*/ 6545 w 10000"/>
              <a:gd name="connsiteY4" fmla="*/ 9853 h 10000"/>
              <a:gd name="connsiteX5" fmla="*/ 3159 w 10000"/>
              <a:gd name="connsiteY5" fmla="*/ 10000 h 10000"/>
              <a:gd name="connsiteX6" fmla="*/ 0 w 10000"/>
              <a:gd name="connsiteY6" fmla="*/ 2409 h 10000"/>
              <a:gd name="connsiteX0" fmla="*/ 0 w 9492"/>
              <a:gd name="connsiteY0" fmla="*/ 2409 h 10000"/>
              <a:gd name="connsiteX1" fmla="*/ 1170 w 9492"/>
              <a:gd name="connsiteY1" fmla="*/ 0 h 10000"/>
              <a:gd name="connsiteX2" fmla="*/ 8110 w 9492"/>
              <a:gd name="connsiteY2" fmla="*/ 98 h 10000"/>
              <a:gd name="connsiteX3" fmla="*/ 9492 w 9492"/>
              <a:gd name="connsiteY3" fmla="*/ 2408 h 10000"/>
              <a:gd name="connsiteX4" fmla="*/ 6545 w 9492"/>
              <a:gd name="connsiteY4" fmla="*/ 9853 h 10000"/>
              <a:gd name="connsiteX5" fmla="*/ 3159 w 9492"/>
              <a:gd name="connsiteY5" fmla="*/ 10000 h 10000"/>
              <a:gd name="connsiteX6" fmla="*/ 0 w 9492"/>
              <a:gd name="connsiteY6" fmla="*/ 2409 h 10000"/>
              <a:gd name="connsiteX0" fmla="*/ 0 w 10000"/>
              <a:gd name="connsiteY0" fmla="*/ 2409 h 10000"/>
              <a:gd name="connsiteX1" fmla="*/ 1233 w 10000"/>
              <a:gd name="connsiteY1" fmla="*/ 0 h 10000"/>
              <a:gd name="connsiteX2" fmla="*/ 8544 w 10000"/>
              <a:gd name="connsiteY2" fmla="*/ 98 h 10000"/>
              <a:gd name="connsiteX3" fmla="*/ 10000 w 10000"/>
              <a:gd name="connsiteY3" fmla="*/ 2408 h 10000"/>
              <a:gd name="connsiteX4" fmla="*/ 6449 w 10000"/>
              <a:gd name="connsiteY4" fmla="*/ 9413 h 10000"/>
              <a:gd name="connsiteX5" fmla="*/ 3328 w 10000"/>
              <a:gd name="connsiteY5" fmla="*/ 10000 h 10000"/>
              <a:gd name="connsiteX6" fmla="*/ 0 w 10000"/>
              <a:gd name="connsiteY6" fmla="*/ 2409 h 10000"/>
              <a:gd name="connsiteX0" fmla="*/ 0 w 10000"/>
              <a:gd name="connsiteY0" fmla="*/ 2409 h 9413"/>
              <a:gd name="connsiteX1" fmla="*/ 1233 w 10000"/>
              <a:gd name="connsiteY1" fmla="*/ 0 h 9413"/>
              <a:gd name="connsiteX2" fmla="*/ 8544 w 10000"/>
              <a:gd name="connsiteY2" fmla="*/ 98 h 9413"/>
              <a:gd name="connsiteX3" fmla="*/ 10000 w 10000"/>
              <a:gd name="connsiteY3" fmla="*/ 2408 h 9413"/>
              <a:gd name="connsiteX4" fmla="*/ 6449 w 10000"/>
              <a:gd name="connsiteY4" fmla="*/ 9413 h 9413"/>
              <a:gd name="connsiteX5" fmla="*/ 3462 w 10000"/>
              <a:gd name="connsiteY5" fmla="*/ 9218 h 9413"/>
              <a:gd name="connsiteX6" fmla="*/ 0 w 10000"/>
              <a:gd name="connsiteY6" fmla="*/ 2409 h 9413"/>
              <a:gd name="connsiteX0" fmla="*/ 0 w 10000"/>
              <a:gd name="connsiteY0" fmla="*/ 2559 h 10053"/>
              <a:gd name="connsiteX1" fmla="*/ 1233 w 10000"/>
              <a:gd name="connsiteY1" fmla="*/ 0 h 10053"/>
              <a:gd name="connsiteX2" fmla="*/ 8544 w 10000"/>
              <a:gd name="connsiteY2" fmla="*/ 104 h 10053"/>
              <a:gd name="connsiteX3" fmla="*/ 10000 w 10000"/>
              <a:gd name="connsiteY3" fmla="*/ 2558 h 10053"/>
              <a:gd name="connsiteX4" fmla="*/ 6449 w 10000"/>
              <a:gd name="connsiteY4" fmla="*/ 10000 h 10053"/>
              <a:gd name="connsiteX5" fmla="*/ 3819 w 10000"/>
              <a:gd name="connsiteY5" fmla="*/ 10053 h 10053"/>
              <a:gd name="connsiteX6" fmla="*/ 0 w 10000"/>
              <a:gd name="connsiteY6" fmla="*/ 2559 h 10053"/>
              <a:gd name="connsiteX0" fmla="*/ 0 w 10000"/>
              <a:gd name="connsiteY0" fmla="*/ 2559 h 10053"/>
              <a:gd name="connsiteX1" fmla="*/ 1233 w 10000"/>
              <a:gd name="connsiteY1" fmla="*/ 0 h 10053"/>
              <a:gd name="connsiteX2" fmla="*/ 8544 w 10000"/>
              <a:gd name="connsiteY2" fmla="*/ 104 h 10053"/>
              <a:gd name="connsiteX3" fmla="*/ 10000 w 10000"/>
              <a:gd name="connsiteY3" fmla="*/ 2558 h 10053"/>
              <a:gd name="connsiteX4" fmla="*/ 6449 w 10000"/>
              <a:gd name="connsiteY4" fmla="*/ 10000 h 10053"/>
              <a:gd name="connsiteX5" fmla="*/ 3819 w 10000"/>
              <a:gd name="connsiteY5" fmla="*/ 10053 h 10053"/>
              <a:gd name="connsiteX6" fmla="*/ 0 w 10000"/>
              <a:gd name="connsiteY6" fmla="*/ 2559 h 10053"/>
              <a:gd name="connsiteX0" fmla="*/ 0 w 9911"/>
              <a:gd name="connsiteY0" fmla="*/ 2507 h 10053"/>
              <a:gd name="connsiteX1" fmla="*/ 1144 w 9911"/>
              <a:gd name="connsiteY1" fmla="*/ 0 h 10053"/>
              <a:gd name="connsiteX2" fmla="*/ 8455 w 9911"/>
              <a:gd name="connsiteY2" fmla="*/ 104 h 10053"/>
              <a:gd name="connsiteX3" fmla="*/ 9911 w 9911"/>
              <a:gd name="connsiteY3" fmla="*/ 2558 h 10053"/>
              <a:gd name="connsiteX4" fmla="*/ 6360 w 9911"/>
              <a:gd name="connsiteY4" fmla="*/ 10000 h 10053"/>
              <a:gd name="connsiteX5" fmla="*/ 3730 w 9911"/>
              <a:gd name="connsiteY5" fmla="*/ 10053 h 10053"/>
              <a:gd name="connsiteX6" fmla="*/ 0 w 9911"/>
              <a:gd name="connsiteY6" fmla="*/ 2507 h 10053"/>
              <a:gd name="connsiteX0" fmla="*/ 0 w 10000"/>
              <a:gd name="connsiteY0" fmla="*/ 2391 h 9897"/>
              <a:gd name="connsiteX1" fmla="*/ 1154 w 10000"/>
              <a:gd name="connsiteY1" fmla="*/ 52 h 9897"/>
              <a:gd name="connsiteX2" fmla="*/ 8531 w 10000"/>
              <a:gd name="connsiteY2" fmla="*/ 0 h 9897"/>
              <a:gd name="connsiteX3" fmla="*/ 10000 w 10000"/>
              <a:gd name="connsiteY3" fmla="*/ 2442 h 9897"/>
              <a:gd name="connsiteX4" fmla="*/ 6417 w 10000"/>
              <a:gd name="connsiteY4" fmla="*/ 9844 h 9897"/>
              <a:gd name="connsiteX5" fmla="*/ 3763 w 10000"/>
              <a:gd name="connsiteY5" fmla="*/ 9897 h 9897"/>
              <a:gd name="connsiteX6" fmla="*/ 0 w 10000"/>
              <a:gd name="connsiteY6" fmla="*/ 2391 h 9897"/>
              <a:gd name="connsiteX0" fmla="*/ 0 w 10000"/>
              <a:gd name="connsiteY0" fmla="*/ 2363 h 9947"/>
              <a:gd name="connsiteX1" fmla="*/ 1154 w 10000"/>
              <a:gd name="connsiteY1" fmla="*/ 0 h 9947"/>
              <a:gd name="connsiteX2" fmla="*/ 8891 w 10000"/>
              <a:gd name="connsiteY2" fmla="*/ 104 h 9947"/>
              <a:gd name="connsiteX3" fmla="*/ 10000 w 10000"/>
              <a:gd name="connsiteY3" fmla="*/ 2414 h 9947"/>
              <a:gd name="connsiteX4" fmla="*/ 6417 w 10000"/>
              <a:gd name="connsiteY4" fmla="*/ 9893 h 9947"/>
              <a:gd name="connsiteX5" fmla="*/ 3763 w 10000"/>
              <a:gd name="connsiteY5" fmla="*/ 9947 h 9947"/>
              <a:gd name="connsiteX6" fmla="*/ 0 w 10000"/>
              <a:gd name="connsiteY6" fmla="*/ 2363 h 9947"/>
              <a:gd name="connsiteX0" fmla="*/ 0 w 9730"/>
              <a:gd name="connsiteY0" fmla="*/ 2376 h 10000"/>
              <a:gd name="connsiteX1" fmla="*/ 1154 w 9730"/>
              <a:gd name="connsiteY1" fmla="*/ 0 h 10000"/>
              <a:gd name="connsiteX2" fmla="*/ 8891 w 9730"/>
              <a:gd name="connsiteY2" fmla="*/ 105 h 10000"/>
              <a:gd name="connsiteX3" fmla="*/ 9730 w 9730"/>
              <a:gd name="connsiteY3" fmla="*/ 2584 h 10000"/>
              <a:gd name="connsiteX4" fmla="*/ 6417 w 9730"/>
              <a:gd name="connsiteY4" fmla="*/ 9946 h 10000"/>
              <a:gd name="connsiteX5" fmla="*/ 3763 w 9730"/>
              <a:gd name="connsiteY5" fmla="*/ 10000 h 10000"/>
              <a:gd name="connsiteX6" fmla="*/ 0 w 9730"/>
              <a:gd name="connsiteY6" fmla="*/ 2376 h 10000"/>
              <a:gd name="connsiteX0" fmla="*/ 0 w 10000"/>
              <a:gd name="connsiteY0" fmla="*/ 2376 h 10000"/>
              <a:gd name="connsiteX1" fmla="*/ 1186 w 10000"/>
              <a:gd name="connsiteY1" fmla="*/ 0 h 10000"/>
              <a:gd name="connsiteX2" fmla="*/ 9138 w 10000"/>
              <a:gd name="connsiteY2" fmla="*/ 105 h 10000"/>
              <a:gd name="connsiteX3" fmla="*/ 10000 w 10000"/>
              <a:gd name="connsiteY3" fmla="*/ 2584 h 10000"/>
              <a:gd name="connsiteX4" fmla="*/ 6549 w 10000"/>
              <a:gd name="connsiteY4" fmla="*/ 9894 h 10000"/>
              <a:gd name="connsiteX5" fmla="*/ 3867 w 10000"/>
              <a:gd name="connsiteY5" fmla="*/ 10000 h 10000"/>
              <a:gd name="connsiteX6" fmla="*/ 0 w 10000"/>
              <a:gd name="connsiteY6" fmla="*/ 2376 h 10000"/>
              <a:gd name="connsiteX0" fmla="*/ 0 w 10000"/>
              <a:gd name="connsiteY0" fmla="*/ 2376 h 10000"/>
              <a:gd name="connsiteX1" fmla="*/ 1186 w 10000"/>
              <a:gd name="connsiteY1" fmla="*/ 0 h 10000"/>
              <a:gd name="connsiteX2" fmla="*/ 9138 w 10000"/>
              <a:gd name="connsiteY2" fmla="*/ 105 h 10000"/>
              <a:gd name="connsiteX3" fmla="*/ 10000 w 10000"/>
              <a:gd name="connsiteY3" fmla="*/ 2584 h 10000"/>
              <a:gd name="connsiteX4" fmla="*/ 6503 w 10000"/>
              <a:gd name="connsiteY4" fmla="*/ 9684 h 10000"/>
              <a:gd name="connsiteX5" fmla="*/ 3867 w 10000"/>
              <a:gd name="connsiteY5" fmla="*/ 10000 h 10000"/>
              <a:gd name="connsiteX6" fmla="*/ 0 w 10000"/>
              <a:gd name="connsiteY6" fmla="*/ 2376 h 10000"/>
              <a:gd name="connsiteX0" fmla="*/ 0 w 10000"/>
              <a:gd name="connsiteY0" fmla="*/ 2376 h 9684"/>
              <a:gd name="connsiteX1" fmla="*/ 1186 w 10000"/>
              <a:gd name="connsiteY1" fmla="*/ 0 h 9684"/>
              <a:gd name="connsiteX2" fmla="*/ 9138 w 10000"/>
              <a:gd name="connsiteY2" fmla="*/ 105 h 9684"/>
              <a:gd name="connsiteX3" fmla="*/ 10000 w 10000"/>
              <a:gd name="connsiteY3" fmla="*/ 2584 h 9684"/>
              <a:gd name="connsiteX4" fmla="*/ 6503 w 10000"/>
              <a:gd name="connsiteY4" fmla="*/ 9684 h 9684"/>
              <a:gd name="connsiteX5" fmla="*/ 3728 w 10000"/>
              <a:gd name="connsiteY5" fmla="*/ 9633 h 9684"/>
              <a:gd name="connsiteX6" fmla="*/ 0 w 10000"/>
              <a:gd name="connsiteY6" fmla="*/ 2376 h 9684"/>
              <a:gd name="connsiteX0" fmla="*/ 0 w 10000"/>
              <a:gd name="connsiteY0" fmla="*/ 2454 h 10001"/>
              <a:gd name="connsiteX1" fmla="*/ 1186 w 10000"/>
              <a:gd name="connsiteY1" fmla="*/ 0 h 10001"/>
              <a:gd name="connsiteX2" fmla="*/ 9138 w 10000"/>
              <a:gd name="connsiteY2" fmla="*/ 108 h 10001"/>
              <a:gd name="connsiteX3" fmla="*/ 10000 w 10000"/>
              <a:gd name="connsiteY3" fmla="*/ 2668 h 10001"/>
              <a:gd name="connsiteX4" fmla="*/ 6503 w 10000"/>
              <a:gd name="connsiteY4" fmla="*/ 10000 h 10001"/>
              <a:gd name="connsiteX5" fmla="*/ 3774 w 10000"/>
              <a:gd name="connsiteY5" fmla="*/ 10001 h 10001"/>
              <a:gd name="connsiteX6" fmla="*/ 0 w 10000"/>
              <a:gd name="connsiteY6" fmla="*/ 2454 h 10001"/>
              <a:gd name="connsiteX0" fmla="*/ 0 w 10000"/>
              <a:gd name="connsiteY0" fmla="*/ 2346 h 9893"/>
              <a:gd name="connsiteX1" fmla="*/ 955 w 10000"/>
              <a:gd name="connsiteY1" fmla="*/ 109 h 9893"/>
              <a:gd name="connsiteX2" fmla="*/ 9138 w 10000"/>
              <a:gd name="connsiteY2" fmla="*/ 0 h 9893"/>
              <a:gd name="connsiteX3" fmla="*/ 10000 w 10000"/>
              <a:gd name="connsiteY3" fmla="*/ 2560 h 9893"/>
              <a:gd name="connsiteX4" fmla="*/ 6503 w 10000"/>
              <a:gd name="connsiteY4" fmla="*/ 9892 h 9893"/>
              <a:gd name="connsiteX5" fmla="*/ 3774 w 10000"/>
              <a:gd name="connsiteY5" fmla="*/ 9893 h 9893"/>
              <a:gd name="connsiteX6" fmla="*/ 0 w 10000"/>
              <a:gd name="connsiteY6" fmla="*/ 2346 h 9893"/>
              <a:gd name="connsiteX0" fmla="*/ 0 w 10000"/>
              <a:gd name="connsiteY0" fmla="*/ 2535 h 10164"/>
              <a:gd name="connsiteX1" fmla="*/ 1047 w 10000"/>
              <a:gd name="connsiteY1" fmla="*/ 0 h 10164"/>
              <a:gd name="connsiteX2" fmla="*/ 9138 w 10000"/>
              <a:gd name="connsiteY2" fmla="*/ 164 h 10164"/>
              <a:gd name="connsiteX3" fmla="*/ 10000 w 10000"/>
              <a:gd name="connsiteY3" fmla="*/ 2752 h 10164"/>
              <a:gd name="connsiteX4" fmla="*/ 6503 w 10000"/>
              <a:gd name="connsiteY4" fmla="*/ 10163 h 10164"/>
              <a:gd name="connsiteX5" fmla="*/ 3774 w 10000"/>
              <a:gd name="connsiteY5" fmla="*/ 10164 h 10164"/>
              <a:gd name="connsiteX6" fmla="*/ 0 w 10000"/>
              <a:gd name="connsiteY6" fmla="*/ 2535 h 10164"/>
              <a:gd name="connsiteX0" fmla="*/ 0 w 10185"/>
              <a:gd name="connsiteY0" fmla="*/ 2590 h 10164"/>
              <a:gd name="connsiteX1" fmla="*/ 1232 w 10185"/>
              <a:gd name="connsiteY1" fmla="*/ 0 h 10164"/>
              <a:gd name="connsiteX2" fmla="*/ 9323 w 10185"/>
              <a:gd name="connsiteY2" fmla="*/ 164 h 10164"/>
              <a:gd name="connsiteX3" fmla="*/ 10185 w 10185"/>
              <a:gd name="connsiteY3" fmla="*/ 2752 h 10164"/>
              <a:gd name="connsiteX4" fmla="*/ 6688 w 10185"/>
              <a:gd name="connsiteY4" fmla="*/ 10163 h 10164"/>
              <a:gd name="connsiteX5" fmla="*/ 3959 w 10185"/>
              <a:gd name="connsiteY5" fmla="*/ 10164 h 10164"/>
              <a:gd name="connsiteX6" fmla="*/ 0 w 10185"/>
              <a:gd name="connsiteY6" fmla="*/ 2590 h 10164"/>
              <a:gd name="connsiteX0" fmla="*/ 0 w 10185"/>
              <a:gd name="connsiteY0" fmla="*/ 2590 h 10876"/>
              <a:gd name="connsiteX1" fmla="*/ 1232 w 10185"/>
              <a:gd name="connsiteY1" fmla="*/ 0 h 10876"/>
              <a:gd name="connsiteX2" fmla="*/ 9323 w 10185"/>
              <a:gd name="connsiteY2" fmla="*/ 164 h 10876"/>
              <a:gd name="connsiteX3" fmla="*/ 10185 w 10185"/>
              <a:gd name="connsiteY3" fmla="*/ 2752 h 10876"/>
              <a:gd name="connsiteX4" fmla="*/ 6688 w 10185"/>
              <a:gd name="connsiteY4" fmla="*/ 10163 h 10876"/>
              <a:gd name="connsiteX5" fmla="*/ 3820 w 10185"/>
              <a:gd name="connsiteY5" fmla="*/ 10876 h 10876"/>
              <a:gd name="connsiteX6" fmla="*/ 0 w 10185"/>
              <a:gd name="connsiteY6" fmla="*/ 2590 h 10876"/>
              <a:gd name="connsiteX0" fmla="*/ 0 w 10185"/>
              <a:gd name="connsiteY0" fmla="*/ 2590 h 10493"/>
              <a:gd name="connsiteX1" fmla="*/ 1232 w 10185"/>
              <a:gd name="connsiteY1" fmla="*/ 0 h 10493"/>
              <a:gd name="connsiteX2" fmla="*/ 9323 w 10185"/>
              <a:gd name="connsiteY2" fmla="*/ 164 h 10493"/>
              <a:gd name="connsiteX3" fmla="*/ 10185 w 10185"/>
              <a:gd name="connsiteY3" fmla="*/ 2752 h 10493"/>
              <a:gd name="connsiteX4" fmla="*/ 6688 w 10185"/>
              <a:gd name="connsiteY4" fmla="*/ 10163 h 10493"/>
              <a:gd name="connsiteX5" fmla="*/ 3959 w 10185"/>
              <a:gd name="connsiteY5" fmla="*/ 10493 h 10493"/>
              <a:gd name="connsiteX6" fmla="*/ 0 w 10185"/>
              <a:gd name="connsiteY6" fmla="*/ 2590 h 10493"/>
              <a:gd name="connsiteX0" fmla="*/ 0 w 10185"/>
              <a:gd name="connsiteY0" fmla="*/ 2590 h 10656"/>
              <a:gd name="connsiteX1" fmla="*/ 1232 w 10185"/>
              <a:gd name="connsiteY1" fmla="*/ 0 h 10656"/>
              <a:gd name="connsiteX2" fmla="*/ 9323 w 10185"/>
              <a:gd name="connsiteY2" fmla="*/ 164 h 10656"/>
              <a:gd name="connsiteX3" fmla="*/ 10185 w 10185"/>
              <a:gd name="connsiteY3" fmla="*/ 2752 h 10656"/>
              <a:gd name="connsiteX4" fmla="*/ 6596 w 10185"/>
              <a:gd name="connsiteY4" fmla="*/ 10656 h 10656"/>
              <a:gd name="connsiteX5" fmla="*/ 3959 w 10185"/>
              <a:gd name="connsiteY5" fmla="*/ 10493 h 10656"/>
              <a:gd name="connsiteX6" fmla="*/ 0 w 10185"/>
              <a:gd name="connsiteY6" fmla="*/ 2590 h 10656"/>
              <a:gd name="connsiteX0" fmla="*/ 0 w 10185"/>
              <a:gd name="connsiteY0" fmla="*/ 2590 h 10546"/>
              <a:gd name="connsiteX1" fmla="*/ 1232 w 10185"/>
              <a:gd name="connsiteY1" fmla="*/ 0 h 10546"/>
              <a:gd name="connsiteX2" fmla="*/ 9323 w 10185"/>
              <a:gd name="connsiteY2" fmla="*/ 164 h 10546"/>
              <a:gd name="connsiteX3" fmla="*/ 10185 w 10185"/>
              <a:gd name="connsiteY3" fmla="*/ 2752 h 10546"/>
              <a:gd name="connsiteX4" fmla="*/ 6457 w 10185"/>
              <a:gd name="connsiteY4" fmla="*/ 10546 h 10546"/>
              <a:gd name="connsiteX5" fmla="*/ 3959 w 10185"/>
              <a:gd name="connsiteY5" fmla="*/ 10493 h 10546"/>
              <a:gd name="connsiteX6" fmla="*/ 0 w 10185"/>
              <a:gd name="connsiteY6" fmla="*/ 2590 h 10546"/>
              <a:gd name="connsiteX0" fmla="*/ 0 w 10416"/>
              <a:gd name="connsiteY0" fmla="*/ 2590 h 10546"/>
              <a:gd name="connsiteX1" fmla="*/ 1232 w 10416"/>
              <a:gd name="connsiteY1" fmla="*/ 0 h 10546"/>
              <a:gd name="connsiteX2" fmla="*/ 9323 w 10416"/>
              <a:gd name="connsiteY2" fmla="*/ 164 h 10546"/>
              <a:gd name="connsiteX3" fmla="*/ 10416 w 10416"/>
              <a:gd name="connsiteY3" fmla="*/ 2423 h 10546"/>
              <a:gd name="connsiteX4" fmla="*/ 6457 w 10416"/>
              <a:gd name="connsiteY4" fmla="*/ 10546 h 10546"/>
              <a:gd name="connsiteX5" fmla="*/ 3959 w 10416"/>
              <a:gd name="connsiteY5" fmla="*/ 10493 h 10546"/>
              <a:gd name="connsiteX6" fmla="*/ 0 w 10416"/>
              <a:gd name="connsiteY6" fmla="*/ 2590 h 10546"/>
              <a:gd name="connsiteX0" fmla="*/ 0 w 10416"/>
              <a:gd name="connsiteY0" fmla="*/ 2645 h 10601"/>
              <a:gd name="connsiteX1" fmla="*/ 1232 w 10416"/>
              <a:gd name="connsiteY1" fmla="*/ 55 h 10601"/>
              <a:gd name="connsiteX2" fmla="*/ 9138 w 10416"/>
              <a:gd name="connsiteY2" fmla="*/ 0 h 10601"/>
              <a:gd name="connsiteX3" fmla="*/ 10416 w 10416"/>
              <a:gd name="connsiteY3" fmla="*/ 2478 h 10601"/>
              <a:gd name="connsiteX4" fmla="*/ 6457 w 10416"/>
              <a:gd name="connsiteY4" fmla="*/ 10601 h 10601"/>
              <a:gd name="connsiteX5" fmla="*/ 3959 w 10416"/>
              <a:gd name="connsiteY5" fmla="*/ 10548 h 10601"/>
              <a:gd name="connsiteX6" fmla="*/ 0 w 10416"/>
              <a:gd name="connsiteY6" fmla="*/ 2645 h 10601"/>
              <a:gd name="connsiteX0" fmla="*/ 0 w 10416"/>
              <a:gd name="connsiteY0" fmla="*/ 2590 h 10546"/>
              <a:gd name="connsiteX1" fmla="*/ 1232 w 10416"/>
              <a:gd name="connsiteY1" fmla="*/ 0 h 10546"/>
              <a:gd name="connsiteX2" fmla="*/ 9184 w 10416"/>
              <a:gd name="connsiteY2" fmla="*/ 55 h 10546"/>
              <a:gd name="connsiteX3" fmla="*/ 10416 w 10416"/>
              <a:gd name="connsiteY3" fmla="*/ 2423 h 10546"/>
              <a:gd name="connsiteX4" fmla="*/ 6457 w 10416"/>
              <a:gd name="connsiteY4" fmla="*/ 10546 h 10546"/>
              <a:gd name="connsiteX5" fmla="*/ 3959 w 10416"/>
              <a:gd name="connsiteY5" fmla="*/ 10493 h 10546"/>
              <a:gd name="connsiteX6" fmla="*/ 0 w 10416"/>
              <a:gd name="connsiteY6" fmla="*/ 2590 h 10546"/>
              <a:gd name="connsiteX0" fmla="*/ 0 w 10416"/>
              <a:gd name="connsiteY0" fmla="*/ 2699 h 10655"/>
              <a:gd name="connsiteX1" fmla="*/ 1232 w 10416"/>
              <a:gd name="connsiteY1" fmla="*/ 109 h 10655"/>
              <a:gd name="connsiteX2" fmla="*/ 9138 w 10416"/>
              <a:gd name="connsiteY2" fmla="*/ 0 h 10655"/>
              <a:gd name="connsiteX3" fmla="*/ 10416 w 10416"/>
              <a:gd name="connsiteY3" fmla="*/ 2532 h 10655"/>
              <a:gd name="connsiteX4" fmla="*/ 6457 w 10416"/>
              <a:gd name="connsiteY4" fmla="*/ 10655 h 10655"/>
              <a:gd name="connsiteX5" fmla="*/ 3959 w 10416"/>
              <a:gd name="connsiteY5" fmla="*/ 10602 h 10655"/>
              <a:gd name="connsiteX6" fmla="*/ 0 w 10416"/>
              <a:gd name="connsiteY6" fmla="*/ 2699 h 10655"/>
              <a:gd name="connsiteX0" fmla="*/ 0 w 10416"/>
              <a:gd name="connsiteY0" fmla="*/ 2590 h 10546"/>
              <a:gd name="connsiteX1" fmla="*/ 1232 w 10416"/>
              <a:gd name="connsiteY1" fmla="*/ 0 h 10546"/>
              <a:gd name="connsiteX2" fmla="*/ 9138 w 10416"/>
              <a:gd name="connsiteY2" fmla="*/ 1 h 10546"/>
              <a:gd name="connsiteX3" fmla="*/ 10416 w 10416"/>
              <a:gd name="connsiteY3" fmla="*/ 2423 h 10546"/>
              <a:gd name="connsiteX4" fmla="*/ 6457 w 10416"/>
              <a:gd name="connsiteY4" fmla="*/ 10546 h 10546"/>
              <a:gd name="connsiteX5" fmla="*/ 3959 w 10416"/>
              <a:gd name="connsiteY5" fmla="*/ 10493 h 10546"/>
              <a:gd name="connsiteX6" fmla="*/ 0 w 10416"/>
              <a:gd name="connsiteY6" fmla="*/ 2590 h 10546"/>
              <a:gd name="connsiteX0" fmla="*/ 0 w 10416"/>
              <a:gd name="connsiteY0" fmla="*/ 2590 h 10546"/>
              <a:gd name="connsiteX1" fmla="*/ 1232 w 10416"/>
              <a:gd name="connsiteY1" fmla="*/ 0 h 10546"/>
              <a:gd name="connsiteX2" fmla="*/ 9138 w 10416"/>
              <a:gd name="connsiteY2" fmla="*/ 1 h 10546"/>
              <a:gd name="connsiteX3" fmla="*/ 10416 w 10416"/>
              <a:gd name="connsiteY3" fmla="*/ 2423 h 10546"/>
              <a:gd name="connsiteX4" fmla="*/ 6457 w 10416"/>
              <a:gd name="connsiteY4" fmla="*/ 10546 h 10546"/>
              <a:gd name="connsiteX5" fmla="*/ 3959 w 10416"/>
              <a:gd name="connsiteY5" fmla="*/ 10493 h 10546"/>
              <a:gd name="connsiteX6" fmla="*/ 0 w 10416"/>
              <a:gd name="connsiteY6" fmla="*/ 2590 h 10546"/>
              <a:gd name="connsiteX0" fmla="*/ 0 w 10811"/>
              <a:gd name="connsiteY0" fmla="*/ 2590 h 10546"/>
              <a:gd name="connsiteX1" fmla="*/ 1232 w 10811"/>
              <a:gd name="connsiteY1" fmla="*/ 0 h 10546"/>
              <a:gd name="connsiteX2" fmla="*/ 9138 w 10811"/>
              <a:gd name="connsiteY2" fmla="*/ 1 h 10546"/>
              <a:gd name="connsiteX3" fmla="*/ 10416 w 10811"/>
              <a:gd name="connsiteY3" fmla="*/ 2423 h 10546"/>
              <a:gd name="connsiteX4" fmla="*/ 6457 w 10811"/>
              <a:gd name="connsiteY4" fmla="*/ 10546 h 10546"/>
              <a:gd name="connsiteX5" fmla="*/ 3959 w 10811"/>
              <a:gd name="connsiteY5" fmla="*/ 10493 h 10546"/>
              <a:gd name="connsiteX6" fmla="*/ 0 w 10811"/>
              <a:gd name="connsiteY6" fmla="*/ 2590 h 10546"/>
              <a:gd name="connsiteX0" fmla="*/ 0 w 10710"/>
              <a:gd name="connsiteY0" fmla="*/ 2590 h 10546"/>
              <a:gd name="connsiteX1" fmla="*/ 1232 w 10710"/>
              <a:gd name="connsiteY1" fmla="*/ 0 h 10546"/>
              <a:gd name="connsiteX2" fmla="*/ 9138 w 10710"/>
              <a:gd name="connsiteY2" fmla="*/ 1 h 10546"/>
              <a:gd name="connsiteX3" fmla="*/ 10416 w 10710"/>
              <a:gd name="connsiteY3" fmla="*/ 2423 h 10546"/>
              <a:gd name="connsiteX4" fmla="*/ 6457 w 10710"/>
              <a:gd name="connsiteY4" fmla="*/ 10546 h 10546"/>
              <a:gd name="connsiteX5" fmla="*/ 3959 w 10710"/>
              <a:gd name="connsiteY5" fmla="*/ 10493 h 10546"/>
              <a:gd name="connsiteX6" fmla="*/ 0 w 10710"/>
              <a:gd name="connsiteY6" fmla="*/ 2590 h 10546"/>
              <a:gd name="connsiteX0" fmla="*/ 0 w 10710"/>
              <a:gd name="connsiteY0" fmla="*/ 2590 h 10942"/>
              <a:gd name="connsiteX1" fmla="*/ 1232 w 10710"/>
              <a:gd name="connsiteY1" fmla="*/ 0 h 10942"/>
              <a:gd name="connsiteX2" fmla="*/ 9138 w 10710"/>
              <a:gd name="connsiteY2" fmla="*/ 1 h 10942"/>
              <a:gd name="connsiteX3" fmla="*/ 10416 w 10710"/>
              <a:gd name="connsiteY3" fmla="*/ 2423 h 10942"/>
              <a:gd name="connsiteX4" fmla="*/ 6457 w 10710"/>
              <a:gd name="connsiteY4" fmla="*/ 10546 h 10942"/>
              <a:gd name="connsiteX5" fmla="*/ 3959 w 10710"/>
              <a:gd name="connsiteY5" fmla="*/ 10493 h 10942"/>
              <a:gd name="connsiteX6" fmla="*/ 0 w 10710"/>
              <a:gd name="connsiteY6" fmla="*/ 2590 h 10942"/>
              <a:gd name="connsiteX0" fmla="*/ 0 w 10710"/>
              <a:gd name="connsiteY0" fmla="*/ 2590 h 11365"/>
              <a:gd name="connsiteX1" fmla="*/ 1232 w 10710"/>
              <a:gd name="connsiteY1" fmla="*/ 0 h 11365"/>
              <a:gd name="connsiteX2" fmla="*/ 9138 w 10710"/>
              <a:gd name="connsiteY2" fmla="*/ 1 h 11365"/>
              <a:gd name="connsiteX3" fmla="*/ 10416 w 10710"/>
              <a:gd name="connsiteY3" fmla="*/ 2423 h 11365"/>
              <a:gd name="connsiteX4" fmla="*/ 6457 w 10710"/>
              <a:gd name="connsiteY4" fmla="*/ 10546 h 11365"/>
              <a:gd name="connsiteX5" fmla="*/ 3959 w 10710"/>
              <a:gd name="connsiteY5" fmla="*/ 10493 h 11365"/>
              <a:gd name="connsiteX6" fmla="*/ 0 w 10710"/>
              <a:gd name="connsiteY6" fmla="*/ 2590 h 11365"/>
              <a:gd name="connsiteX0" fmla="*/ 0 w 10710"/>
              <a:gd name="connsiteY0" fmla="*/ 2590 h 11365"/>
              <a:gd name="connsiteX1" fmla="*/ 1232 w 10710"/>
              <a:gd name="connsiteY1" fmla="*/ 0 h 11365"/>
              <a:gd name="connsiteX2" fmla="*/ 9138 w 10710"/>
              <a:gd name="connsiteY2" fmla="*/ 1 h 11365"/>
              <a:gd name="connsiteX3" fmla="*/ 10416 w 10710"/>
              <a:gd name="connsiteY3" fmla="*/ 2423 h 11365"/>
              <a:gd name="connsiteX4" fmla="*/ 6457 w 10710"/>
              <a:gd name="connsiteY4" fmla="*/ 10546 h 11365"/>
              <a:gd name="connsiteX5" fmla="*/ 3959 w 10710"/>
              <a:gd name="connsiteY5" fmla="*/ 10493 h 11365"/>
              <a:gd name="connsiteX6" fmla="*/ 0 w 10710"/>
              <a:gd name="connsiteY6" fmla="*/ 2590 h 11365"/>
              <a:gd name="connsiteX0" fmla="*/ 130 w 10840"/>
              <a:gd name="connsiteY0" fmla="*/ 2590 h 11365"/>
              <a:gd name="connsiteX1" fmla="*/ 1362 w 10840"/>
              <a:gd name="connsiteY1" fmla="*/ 0 h 11365"/>
              <a:gd name="connsiteX2" fmla="*/ 9268 w 10840"/>
              <a:gd name="connsiteY2" fmla="*/ 1 h 11365"/>
              <a:gd name="connsiteX3" fmla="*/ 10546 w 10840"/>
              <a:gd name="connsiteY3" fmla="*/ 2423 h 11365"/>
              <a:gd name="connsiteX4" fmla="*/ 6587 w 10840"/>
              <a:gd name="connsiteY4" fmla="*/ 10546 h 11365"/>
              <a:gd name="connsiteX5" fmla="*/ 4089 w 10840"/>
              <a:gd name="connsiteY5" fmla="*/ 10493 h 11365"/>
              <a:gd name="connsiteX6" fmla="*/ 130 w 10840"/>
              <a:gd name="connsiteY6" fmla="*/ 2590 h 11365"/>
              <a:gd name="connsiteX0" fmla="*/ 148 w 10858"/>
              <a:gd name="connsiteY0" fmla="*/ 2590 h 11365"/>
              <a:gd name="connsiteX1" fmla="*/ 1380 w 10858"/>
              <a:gd name="connsiteY1" fmla="*/ 0 h 11365"/>
              <a:gd name="connsiteX2" fmla="*/ 9286 w 10858"/>
              <a:gd name="connsiteY2" fmla="*/ 1 h 11365"/>
              <a:gd name="connsiteX3" fmla="*/ 10564 w 10858"/>
              <a:gd name="connsiteY3" fmla="*/ 2423 h 11365"/>
              <a:gd name="connsiteX4" fmla="*/ 6605 w 10858"/>
              <a:gd name="connsiteY4" fmla="*/ 10546 h 11365"/>
              <a:gd name="connsiteX5" fmla="*/ 4107 w 10858"/>
              <a:gd name="connsiteY5" fmla="*/ 10493 h 11365"/>
              <a:gd name="connsiteX6" fmla="*/ 148 w 10858"/>
              <a:gd name="connsiteY6" fmla="*/ 2590 h 11365"/>
              <a:gd name="connsiteX0" fmla="*/ 148 w 10858"/>
              <a:gd name="connsiteY0" fmla="*/ 2857 h 11632"/>
              <a:gd name="connsiteX1" fmla="*/ 1380 w 10858"/>
              <a:gd name="connsiteY1" fmla="*/ 267 h 11632"/>
              <a:gd name="connsiteX2" fmla="*/ 9286 w 10858"/>
              <a:gd name="connsiteY2" fmla="*/ 268 h 11632"/>
              <a:gd name="connsiteX3" fmla="*/ 10564 w 10858"/>
              <a:gd name="connsiteY3" fmla="*/ 2690 h 11632"/>
              <a:gd name="connsiteX4" fmla="*/ 6605 w 10858"/>
              <a:gd name="connsiteY4" fmla="*/ 10813 h 11632"/>
              <a:gd name="connsiteX5" fmla="*/ 4107 w 10858"/>
              <a:gd name="connsiteY5" fmla="*/ 10760 h 11632"/>
              <a:gd name="connsiteX6" fmla="*/ 148 w 10858"/>
              <a:gd name="connsiteY6" fmla="*/ 2857 h 11632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858"/>
              <a:gd name="connsiteY0" fmla="*/ 3001 h 11776"/>
              <a:gd name="connsiteX1" fmla="*/ 1380 w 10858"/>
              <a:gd name="connsiteY1" fmla="*/ 411 h 11776"/>
              <a:gd name="connsiteX2" fmla="*/ 9286 w 10858"/>
              <a:gd name="connsiteY2" fmla="*/ 412 h 11776"/>
              <a:gd name="connsiteX3" fmla="*/ 10564 w 10858"/>
              <a:gd name="connsiteY3" fmla="*/ 2834 h 11776"/>
              <a:gd name="connsiteX4" fmla="*/ 6605 w 10858"/>
              <a:gd name="connsiteY4" fmla="*/ 10957 h 11776"/>
              <a:gd name="connsiteX5" fmla="*/ 4107 w 10858"/>
              <a:gd name="connsiteY5" fmla="*/ 10904 h 11776"/>
              <a:gd name="connsiteX6" fmla="*/ 148 w 108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776"/>
              <a:gd name="connsiteX1" fmla="*/ 1380 w 10758"/>
              <a:gd name="connsiteY1" fmla="*/ 411 h 11776"/>
              <a:gd name="connsiteX2" fmla="*/ 9286 w 10758"/>
              <a:gd name="connsiteY2" fmla="*/ 412 h 11776"/>
              <a:gd name="connsiteX3" fmla="*/ 10564 w 10758"/>
              <a:gd name="connsiteY3" fmla="*/ 2834 h 11776"/>
              <a:gd name="connsiteX4" fmla="*/ 6605 w 10758"/>
              <a:gd name="connsiteY4" fmla="*/ 10957 h 11776"/>
              <a:gd name="connsiteX5" fmla="*/ 4107 w 10758"/>
              <a:gd name="connsiteY5" fmla="*/ 10904 h 11776"/>
              <a:gd name="connsiteX6" fmla="*/ 148 w 10758"/>
              <a:gd name="connsiteY6" fmla="*/ 3001 h 11776"/>
              <a:gd name="connsiteX0" fmla="*/ 148 w 10758"/>
              <a:gd name="connsiteY0" fmla="*/ 3001 h 11815"/>
              <a:gd name="connsiteX1" fmla="*/ 1380 w 10758"/>
              <a:gd name="connsiteY1" fmla="*/ 411 h 11815"/>
              <a:gd name="connsiteX2" fmla="*/ 9286 w 10758"/>
              <a:gd name="connsiteY2" fmla="*/ 412 h 11815"/>
              <a:gd name="connsiteX3" fmla="*/ 10564 w 10758"/>
              <a:gd name="connsiteY3" fmla="*/ 2834 h 11815"/>
              <a:gd name="connsiteX4" fmla="*/ 6605 w 10758"/>
              <a:gd name="connsiteY4" fmla="*/ 10957 h 11815"/>
              <a:gd name="connsiteX5" fmla="*/ 4107 w 10758"/>
              <a:gd name="connsiteY5" fmla="*/ 10904 h 11815"/>
              <a:gd name="connsiteX6" fmla="*/ 148 w 10758"/>
              <a:gd name="connsiteY6" fmla="*/ 3001 h 11815"/>
              <a:gd name="connsiteX0" fmla="*/ 148 w 10758"/>
              <a:gd name="connsiteY0" fmla="*/ 3001 h 11758"/>
              <a:gd name="connsiteX1" fmla="*/ 1380 w 10758"/>
              <a:gd name="connsiteY1" fmla="*/ 411 h 11758"/>
              <a:gd name="connsiteX2" fmla="*/ 9286 w 10758"/>
              <a:gd name="connsiteY2" fmla="*/ 412 h 11758"/>
              <a:gd name="connsiteX3" fmla="*/ 10564 w 10758"/>
              <a:gd name="connsiteY3" fmla="*/ 2834 h 11758"/>
              <a:gd name="connsiteX4" fmla="*/ 6605 w 10758"/>
              <a:gd name="connsiteY4" fmla="*/ 10957 h 11758"/>
              <a:gd name="connsiteX5" fmla="*/ 4107 w 10758"/>
              <a:gd name="connsiteY5" fmla="*/ 10904 h 11758"/>
              <a:gd name="connsiteX6" fmla="*/ 148 w 10758"/>
              <a:gd name="connsiteY6" fmla="*/ 3001 h 11758"/>
              <a:gd name="connsiteX0" fmla="*/ 148 w 10758"/>
              <a:gd name="connsiteY0" fmla="*/ 3001 h 11650"/>
              <a:gd name="connsiteX1" fmla="*/ 1380 w 10758"/>
              <a:gd name="connsiteY1" fmla="*/ 411 h 11650"/>
              <a:gd name="connsiteX2" fmla="*/ 9286 w 10758"/>
              <a:gd name="connsiteY2" fmla="*/ 412 h 11650"/>
              <a:gd name="connsiteX3" fmla="*/ 10564 w 10758"/>
              <a:gd name="connsiteY3" fmla="*/ 2834 h 11650"/>
              <a:gd name="connsiteX4" fmla="*/ 6605 w 10758"/>
              <a:gd name="connsiteY4" fmla="*/ 10957 h 11650"/>
              <a:gd name="connsiteX5" fmla="*/ 4107 w 10758"/>
              <a:gd name="connsiteY5" fmla="*/ 10904 h 11650"/>
              <a:gd name="connsiteX6" fmla="*/ 148 w 10758"/>
              <a:gd name="connsiteY6" fmla="*/ 3001 h 11650"/>
              <a:gd name="connsiteX0" fmla="*/ 148 w 10758"/>
              <a:gd name="connsiteY0" fmla="*/ 3001 h 11692"/>
              <a:gd name="connsiteX1" fmla="*/ 1380 w 10758"/>
              <a:gd name="connsiteY1" fmla="*/ 411 h 11692"/>
              <a:gd name="connsiteX2" fmla="*/ 9286 w 10758"/>
              <a:gd name="connsiteY2" fmla="*/ 412 h 11692"/>
              <a:gd name="connsiteX3" fmla="*/ 10564 w 10758"/>
              <a:gd name="connsiteY3" fmla="*/ 2834 h 11692"/>
              <a:gd name="connsiteX4" fmla="*/ 6605 w 10758"/>
              <a:gd name="connsiteY4" fmla="*/ 10957 h 11692"/>
              <a:gd name="connsiteX5" fmla="*/ 4107 w 10758"/>
              <a:gd name="connsiteY5" fmla="*/ 10904 h 11692"/>
              <a:gd name="connsiteX6" fmla="*/ 148 w 10758"/>
              <a:gd name="connsiteY6" fmla="*/ 3001 h 11692"/>
              <a:gd name="connsiteX0" fmla="*/ 148 w 10758"/>
              <a:gd name="connsiteY0" fmla="*/ 3001 h 11736"/>
              <a:gd name="connsiteX1" fmla="*/ 1380 w 10758"/>
              <a:gd name="connsiteY1" fmla="*/ 411 h 11736"/>
              <a:gd name="connsiteX2" fmla="*/ 9286 w 10758"/>
              <a:gd name="connsiteY2" fmla="*/ 412 h 11736"/>
              <a:gd name="connsiteX3" fmla="*/ 10564 w 10758"/>
              <a:gd name="connsiteY3" fmla="*/ 2834 h 11736"/>
              <a:gd name="connsiteX4" fmla="*/ 6605 w 10758"/>
              <a:gd name="connsiteY4" fmla="*/ 10957 h 11736"/>
              <a:gd name="connsiteX5" fmla="*/ 4107 w 10758"/>
              <a:gd name="connsiteY5" fmla="*/ 10904 h 11736"/>
              <a:gd name="connsiteX6" fmla="*/ 148 w 10758"/>
              <a:gd name="connsiteY6" fmla="*/ 3001 h 11736"/>
              <a:gd name="connsiteX0" fmla="*/ 496 w 11106"/>
              <a:gd name="connsiteY0" fmla="*/ 3001 h 11736"/>
              <a:gd name="connsiteX1" fmla="*/ 1728 w 11106"/>
              <a:gd name="connsiteY1" fmla="*/ 411 h 11736"/>
              <a:gd name="connsiteX2" fmla="*/ 9634 w 11106"/>
              <a:gd name="connsiteY2" fmla="*/ 412 h 11736"/>
              <a:gd name="connsiteX3" fmla="*/ 10912 w 11106"/>
              <a:gd name="connsiteY3" fmla="*/ 2834 h 11736"/>
              <a:gd name="connsiteX4" fmla="*/ 6953 w 11106"/>
              <a:gd name="connsiteY4" fmla="*/ 10957 h 11736"/>
              <a:gd name="connsiteX5" fmla="*/ 4455 w 11106"/>
              <a:gd name="connsiteY5" fmla="*/ 10904 h 11736"/>
              <a:gd name="connsiteX6" fmla="*/ 496 w 11106"/>
              <a:gd name="connsiteY6" fmla="*/ 3001 h 11736"/>
              <a:gd name="connsiteX0" fmla="*/ 496 w 11106"/>
              <a:gd name="connsiteY0" fmla="*/ 3001 h 11736"/>
              <a:gd name="connsiteX1" fmla="*/ 1728 w 11106"/>
              <a:gd name="connsiteY1" fmla="*/ 411 h 11736"/>
              <a:gd name="connsiteX2" fmla="*/ 9634 w 11106"/>
              <a:gd name="connsiteY2" fmla="*/ 412 h 11736"/>
              <a:gd name="connsiteX3" fmla="*/ 10912 w 11106"/>
              <a:gd name="connsiteY3" fmla="*/ 2834 h 11736"/>
              <a:gd name="connsiteX4" fmla="*/ 6953 w 11106"/>
              <a:gd name="connsiteY4" fmla="*/ 10957 h 11736"/>
              <a:gd name="connsiteX5" fmla="*/ 4455 w 11106"/>
              <a:gd name="connsiteY5" fmla="*/ 10904 h 11736"/>
              <a:gd name="connsiteX6" fmla="*/ 496 w 11106"/>
              <a:gd name="connsiteY6" fmla="*/ 3001 h 11736"/>
              <a:gd name="connsiteX0" fmla="*/ 496 w 11106"/>
              <a:gd name="connsiteY0" fmla="*/ 2959 h 11694"/>
              <a:gd name="connsiteX1" fmla="*/ 1728 w 11106"/>
              <a:gd name="connsiteY1" fmla="*/ 369 h 11694"/>
              <a:gd name="connsiteX2" fmla="*/ 9634 w 11106"/>
              <a:gd name="connsiteY2" fmla="*/ 370 h 11694"/>
              <a:gd name="connsiteX3" fmla="*/ 10912 w 11106"/>
              <a:gd name="connsiteY3" fmla="*/ 2792 h 11694"/>
              <a:gd name="connsiteX4" fmla="*/ 6953 w 11106"/>
              <a:gd name="connsiteY4" fmla="*/ 10915 h 11694"/>
              <a:gd name="connsiteX5" fmla="*/ 4455 w 11106"/>
              <a:gd name="connsiteY5" fmla="*/ 10862 h 11694"/>
              <a:gd name="connsiteX6" fmla="*/ 496 w 11106"/>
              <a:gd name="connsiteY6" fmla="*/ 2959 h 11694"/>
              <a:gd name="connsiteX0" fmla="*/ 496 w 11221"/>
              <a:gd name="connsiteY0" fmla="*/ 2959 h 11694"/>
              <a:gd name="connsiteX1" fmla="*/ 1728 w 11221"/>
              <a:gd name="connsiteY1" fmla="*/ 369 h 11694"/>
              <a:gd name="connsiteX2" fmla="*/ 9634 w 11221"/>
              <a:gd name="connsiteY2" fmla="*/ 370 h 11694"/>
              <a:gd name="connsiteX3" fmla="*/ 10912 w 11221"/>
              <a:gd name="connsiteY3" fmla="*/ 2792 h 11694"/>
              <a:gd name="connsiteX4" fmla="*/ 6953 w 11221"/>
              <a:gd name="connsiteY4" fmla="*/ 10915 h 11694"/>
              <a:gd name="connsiteX5" fmla="*/ 4455 w 11221"/>
              <a:gd name="connsiteY5" fmla="*/ 10862 h 11694"/>
              <a:gd name="connsiteX6" fmla="*/ 496 w 11221"/>
              <a:gd name="connsiteY6" fmla="*/ 2959 h 11694"/>
              <a:gd name="connsiteX0" fmla="*/ 496 w 11221"/>
              <a:gd name="connsiteY0" fmla="*/ 2959 h 11694"/>
              <a:gd name="connsiteX1" fmla="*/ 1728 w 11221"/>
              <a:gd name="connsiteY1" fmla="*/ 369 h 11694"/>
              <a:gd name="connsiteX2" fmla="*/ 9634 w 11221"/>
              <a:gd name="connsiteY2" fmla="*/ 370 h 11694"/>
              <a:gd name="connsiteX3" fmla="*/ 10912 w 11221"/>
              <a:gd name="connsiteY3" fmla="*/ 2792 h 11694"/>
              <a:gd name="connsiteX4" fmla="*/ 6953 w 11221"/>
              <a:gd name="connsiteY4" fmla="*/ 10915 h 11694"/>
              <a:gd name="connsiteX5" fmla="*/ 4455 w 11221"/>
              <a:gd name="connsiteY5" fmla="*/ 10862 h 11694"/>
              <a:gd name="connsiteX6" fmla="*/ 496 w 11221"/>
              <a:gd name="connsiteY6" fmla="*/ 2959 h 11694"/>
              <a:gd name="connsiteX0" fmla="*/ 496 w 11221"/>
              <a:gd name="connsiteY0" fmla="*/ 2959 h 11983"/>
              <a:gd name="connsiteX1" fmla="*/ 1728 w 11221"/>
              <a:gd name="connsiteY1" fmla="*/ 369 h 11983"/>
              <a:gd name="connsiteX2" fmla="*/ 9634 w 11221"/>
              <a:gd name="connsiteY2" fmla="*/ 370 h 11983"/>
              <a:gd name="connsiteX3" fmla="*/ 10912 w 11221"/>
              <a:gd name="connsiteY3" fmla="*/ 2792 h 11983"/>
              <a:gd name="connsiteX4" fmla="*/ 6953 w 11221"/>
              <a:gd name="connsiteY4" fmla="*/ 10915 h 11983"/>
              <a:gd name="connsiteX5" fmla="*/ 4455 w 11221"/>
              <a:gd name="connsiteY5" fmla="*/ 10862 h 11983"/>
              <a:gd name="connsiteX6" fmla="*/ 496 w 11221"/>
              <a:gd name="connsiteY6" fmla="*/ 2959 h 11983"/>
              <a:gd name="connsiteX0" fmla="*/ 496 w 11221"/>
              <a:gd name="connsiteY0" fmla="*/ 2959 h 11754"/>
              <a:gd name="connsiteX1" fmla="*/ 1728 w 11221"/>
              <a:gd name="connsiteY1" fmla="*/ 369 h 11754"/>
              <a:gd name="connsiteX2" fmla="*/ 9634 w 11221"/>
              <a:gd name="connsiteY2" fmla="*/ 370 h 11754"/>
              <a:gd name="connsiteX3" fmla="*/ 10912 w 11221"/>
              <a:gd name="connsiteY3" fmla="*/ 2792 h 11754"/>
              <a:gd name="connsiteX4" fmla="*/ 6953 w 11221"/>
              <a:gd name="connsiteY4" fmla="*/ 10915 h 11754"/>
              <a:gd name="connsiteX5" fmla="*/ 4455 w 11221"/>
              <a:gd name="connsiteY5" fmla="*/ 10862 h 11754"/>
              <a:gd name="connsiteX6" fmla="*/ 496 w 11221"/>
              <a:gd name="connsiteY6" fmla="*/ 2959 h 11754"/>
              <a:gd name="connsiteX0" fmla="*/ 496 w 11221"/>
              <a:gd name="connsiteY0" fmla="*/ 2959 h 11830"/>
              <a:gd name="connsiteX1" fmla="*/ 1728 w 11221"/>
              <a:gd name="connsiteY1" fmla="*/ 369 h 11830"/>
              <a:gd name="connsiteX2" fmla="*/ 9634 w 11221"/>
              <a:gd name="connsiteY2" fmla="*/ 370 h 11830"/>
              <a:gd name="connsiteX3" fmla="*/ 10912 w 11221"/>
              <a:gd name="connsiteY3" fmla="*/ 2792 h 11830"/>
              <a:gd name="connsiteX4" fmla="*/ 6953 w 11221"/>
              <a:gd name="connsiteY4" fmla="*/ 10915 h 11830"/>
              <a:gd name="connsiteX5" fmla="*/ 4455 w 11221"/>
              <a:gd name="connsiteY5" fmla="*/ 10862 h 11830"/>
              <a:gd name="connsiteX6" fmla="*/ 496 w 11221"/>
              <a:gd name="connsiteY6" fmla="*/ 2959 h 11830"/>
              <a:gd name="connsiteX0" fmla="*/ 496 w 11082"/>
              <a:gd name="connsiteY0" fmla="*/ 2959 h 11830"/>
              <a:gd name="connsiteX1" fmla="*/ 1728 w 11082"/>
              <a:gd name="connsiteY1" fmla="*/ 369 h 11830"/>
              <a:gd name="connsiteX2" fmla="*/ 9634 w 11082"/>
              <a:gd name="connsiteY2" fmla="*/ 370 h 11830"/>
              <a:gd name="connsiteX3" fmla="*/ 10912 w 11082"/>
              <a:gd name="connsiteY3" fmla="*/ 2792 h 11830"/>
              <a:gd name="connsiteX4" fmla="*/ 6953 w 11082"/>
              <a:gd name="connsiteY4" fmla="*/ 10915 h 11830"/>
              <a:gd name="connsiteX5" fmla="*/ 4455 w 11082"/>
              <a:gd name="connsiteY5" fmla="*/ 10862 h 11830"/>
              <a:gd name="connsiteX6" fmla="*/ 496 w 11082"/>
              <a:gd name="connsiteY6" fmla="*/ 2959 h 11830"/>
              <a:gd name="connsiteX0" fmla="*/ 323 w 10909"/>
              <a:gd name="connsiteY0" fmla="*/ 2832 h 11703"/>
              <a:gd name="connsiteX1" fmla="*/ 1555 w 10909"/>
              <a:gd name="connsiteY1" fmla="*/ 242 h 11703"/>
              <a:gd name="connsiteX2" fmla="*/ 9461 w 10909"/>
              <a:gd name="connsiteY2" fmla="*/ 243 h 11703"/>
              <a:gd name="connsiteX3" fmla="*/ 10739 w 10909"/>
              <a:gd name="connsiteY3" fmla="*/ 2665 h 11703"/>
              <a:gd name="connsiteX4" fmla="*/ 6780 w 10909"/>
              <a:gd name="connsiteY4" fmla="*/ 10788 h 11703"/>
              <a:gd name="connsiteX5" fmla="*/ 4282 w 10909"/>
              <a:gd name="connsiteY5" fmla="*/ 10735 h 11703"/>
              <a:gd name="connsiteX6" fmla="*/ 323 w 10909"/>
              <a:gd name="connsiteY6" fmla="*/ 2832 h 11703"/>
              <a:gd name="connsiteX0" fmla="*/ 206 w 10792"/>
              <a:gd name="connsiteY0" fmla="*/ 2871 h 11742"/>
              <a:gd name="connsiteX1" fmla="*/ 1438 w 10792"/>
              <a:gd name="connsiteY1" fmla="*/ 281 h 11742"/>
              <a:gd name="connsiteX2" fmla="*/ 9344 w 10792"/>
              <a:gd name="connsiteY2" fmla="*/ 282 h 11742"/>
              <a:gd name="connsiteX3" fmla="*/ 10622 w 10792"/>
              <a:gd name="connsiteY3" fmla="*/ 2704 h 11742"/>
              <a:gd name="connsiteX4" fmla="*/ 6663 w 10792"/>
              <a:gd name="connsiteY4" fmla="*/ 10827 h 11742"/>
              <a:gd name="connsiteX5" fmla="*/ 4165 w 10792"/>
              <a:gd name="connsiteY5" fmla="*/ 10774 h 11742"/>
              <a:gd name="connsiteX6" fmla="*/ 206 w 10792"/>
              <a:gd name="connsiteY6" fmla="*/ 2871 h 11742"/>
              <a:gd name="connsiteX0" fmla="*/ 206 w 10792"/>
              <a:gd name="connsiteY0" fmla="*/ 2871 h 11742"/>
              <a:gd name="connsiteX1" fmla="*/ 1438 w 10792"/>
              <a:gd name="connsiteY1" fmla="*/ 281 h 11742"/>
              <a:gd name="connsiteX2" fmla="*/ 9344 w 10792"/>
              <a:gd name="connsiteY2" fmla="*/ 282 h 11742"/>
              <a:gd name="connsiteX3" fmla="*/ 10622 w 10792"/>
              <a:gd name="connsiteY3" fmla="*/ 2704 h 11742"/>
              <a:gd name="connsiteX4" fmla="*/ 6663 w 10792"/>
              <a:gd name="connsiteY4" fmla="*/ 10827 h 11742"/>
              <a:gd name="connsiteX5" fmla="*/ 4165 w 10792"/>
              <a:gd name="connsiteY5" fmla="*/ 10774 h 11742"/>
              <a:gd name="connsiteX6" fmla="*/ 206 w 10792"/>
              <a:gd name="connsiteY6" fmla="*/ 2871 h 11742"/>
              <a:gd name="connsiteX0" fmla="*/ 206 w 10733"/>
              <a:gd name="connsiteY0" fmla="*/ 2871 h 11742"/>
              <a:gd name="connsiteX1" fmla="*/ 1438 w 10733"/>
              <a:gd name="connsiteY1" fmla="*/ 281 h 11742"/>
              <a:gd name="connsiteX2" fmla="*/ 9344 w 10733"/>
              <a:gd name="connsiteY2" fmla="*/ 282 h 11742"/>
              <a:gd name="connsiteX3" fmla="*/ 10622 w 10733"/>
              <a:gd name="connsiteY3" fmla="*/ 2704 h 11742"/>
              <a:gd name="connsiteX4" fmla="*/ 6663 w 10733"/>
              <a:gd name="connsiteY4" fmla="*/ 10827 h 11742"/>
              <a:gd name="connsiteX5" fmla="*/ 4165 w 10733"/>
              <a:gd name="connsiteY5" fmla="*/ 10774 h 11742"/>
              <a:gd name="connsiteX6" fmla="*/ 206 w 10733"/>
              <a:gd name="connsiteY6" fmla="*/ 2871 h 11742"/>
              <a:gd name="connsiteX0" fmla="*/ 206 w 10733"/>
              <a:gd name="connsiteY0" fmla="*/ 2871 h 11703"/>
              <a:gd name="connsiteX1" fmla="*/ 1438 w 10733"/>
              <a:gd name="connsiteY1" fmla="*/ 281 h 11703"/>
              <a:gd name="connsiteX2" fmla="*/ 9344 w 10733"/>
              <a:gd name="connsiteY2" fmla="*/ 282 h 11703"/>
              <a:gd name="connsiteX3" fmla="*/ 10622 w 10733"/>
              <a:gd name="connsiteY3" fmla="*/ 2704 h 11703"/>
              <a:gd name="connsiteX4" fmla="*/ 6663 w 10733"/>
              <a:gd name="connsiteY4" fmla="*/ 10827 h 11703"/>
              <a:gd name="connsiteX5" fmla="*/ 4165 w 10733"/>
              <a:gd name="connsiteY5" fmla="*/ 10774 h 11703"/>
              <a:gd name="connsiteX6" fmla="*/ 206 w 10733"/>
              <a:gd name="connsiteY6" fmla="*/ 2871 h 11703"/>
              <a:gd name="connsiteX0" fmla="*/ 206 w 10733"/>
              <a:gd name="connsiteY0" fmla="*/ 2871 h 11781"/>
              <a:gd name="connsiteX1" fmla="*/ 1438 w 10733"/>
              <a:gd name="connsiteY1" fmla="*/ 281 h 11781"/>
              <a:gd name="connsiteX2" fmla="*/ 9344 w 10733"/>
              <a:gd name="connsiteY2" fmla="*/ 282 h 11781"/>
              <a:gd name="connsiteX3" fmla="*/ 10622 w 10733"/>
              <a:gd name="connsiteY3" fmla="*/ 2704 h 11781"/>
              <a:gd name="connsiteX4" fmla="*/ 6663 w 10733"/>
              <a:gd name="connsiteY4" fmla="*/ 10827 h 11781"/>
              <a:gd name="connsiteX5" fmla="*/ 4165 w 10733"/>
              <a:gd name="connsiteY5" fmla="*/ 10774 h 11781"/>
              <a:gd name="connsiteX6" fmla="*/ 206 w 10733"/>
              <a:gd name="connsiteY6" fmla="*/ 2871 h 11781"/>
              <a:gd name="connsiteX0" fmla="*/ 206 w 10752"/>
              <a:gd name="connsiteY0" fmla="*/ 2871 h 11781"/>
              <a:gd name="connsiteX1" fmla="*/ 1438 w 10752"/>
              <a:gd name="connsiteY1" fmla="*/ 281 h 11781"/>
              <a:gd name="connsiteX2" fmla="*/ 9344 w 10752"/>
              <a:gd name="connsiteY2" fmla="*/ 282 h 11781"/>
              <a:gd name="connsiteX3" fmla="*/ 10622 w 10752"/>
              <a:gd name="connsiteY3" fmla="*/ 2704 h 11781"/>
              <a:gd name="connsiteX4" fmla="*/ 6663 w 10752"/>
              <a:gd name="connsiteY4" fmla="*/ 10827 h 11781"/>
              <a:gd name="connsiteX5" fmla="*/ 4165 w 10752"/>
              <a:gd name="connsiteY5" fmla="*/ 10774 h 11781"/>
              <a:gd name="connsiteX6" fmla="*/ 206 w 10752"/>
              <a:gd name="connsiteY6" fmla="*/ 2871 h 11781"/>
              <a:gd name="connsiteX0" fmla="*/ 136 w 10682"/>
              <a:gd name="connsiteY0" fmla="*/ 2814 h 11724"/>
              <a:gd name="connsiteX1" fmla="*/ 1368 w 10682"/>
              <a:gd name="connsiteY1" fmla="*/ 224 h 11724"/>
              <a:gd name="connsiteX2" fmla="*/ 9274 w 10682"/>
              <a:gd name="connsiteY2" fmla="*/ 225 h 11724"/>
              <a:gd name="connsiteX3" fmla="*/ 10552 w 10682"/>
              <a:gd name="connsiteY3" fmla="*/ 2647 h 11724"/>
              <a:gd name="connsiteX4" fmla="*/ 6593 w 10682"/>
              <a:gd name="connsiteY4" fmla="*/ 10770 h 11724"/>
              <a:gd name="connsiteX5" fmla="*/ 4095 w 10682"/>
              <a:gd name="connsiteY5" fmla="*/ 10717 h 11724"/>
              <a:gd name="connsiteX6" fmla="*/ 136 w 10682"/>
              <a:gd name="connsiteY6" fmla="*/ 2814 h 11724"/>
              <a:gd name="connsiteX0" fmla="*/ 136 w 10647"/>
              <a:gd name="connsiteY0" fmla="*/ 2791 h 11701"/>
              <a:gd name="connsiteX1" fmla="*/ 1368 w 10647"/>
              <a:gd name="connsiteY1" fmla="*/ 201 h 11701"/>
              <a:gd name="connsiteX2" fmla="*/ 9274 w 10647"/>
              <a:gd name="connsiteY2" fmla="*/ 202 h 11701"/>
              <a:gd name="connsiteX3" fmla="*/ 10552 w 10647"/>
              <a:gd name="connsiteY3" fmla="*/ 2624 h 11701"/>
              <a:gd name="connsiteX4" fmla="*/ 6593 w 10647"/>
              <a:gd name="connsiteY4" fmla="*/ 10747 h 11701"/>
              <a:gd name="connsiteX5" fmla="*/ 4095 w 10647"/>
              <a:gd name="connsiteY5" fmla="*/ 10694 h 11701"/>
              <a:gd name="connsiteX6" fmla="*/ 136 w 10647"/>
              <a:gd name="connsiteY6" fmla="*/ 2791 h 11701"/>
              <a:gd name="connsiteX0" fmla="*/ 84 w 10595"/>
              <a:gd name="connsiteY0" fmla="*/ 2791 h 11701"/>
              <a:gd name="connsiteX1" fmla="*/ 1316 w 10595"/>
              <a:gd name="connsiteY1" fmla="*/ 201 h 11701"/>
              <a:gd name="connsiteX2" fmla="*/ 9222 w 10595"/>
              <a:gd name="connsiteY2" fmla="*/ 202 h 11701"/>
              <a:gd name="connsiteX3" fmla="*/ 10500 w 10595"/>
              <a:gd name="connsiteY3" fmla="*/ 2624 h 11701"/>
              <a:gd name="connsiteX4" fmla="*/ 6541 w 10595"/>
              <a:gd name="connsiteY4" fmla="*/ 10747 h 11701"/>
              <a:gd name="connsiteX5" fmla="*/ 4043 w 10595"/>
              <a:gd name="connsiteY5" fmla="*/ 10694 h 11701"/>
              <a:gd name="connsiteX6" fmla="*/ 84 w 10595"/>
              <a:gd name="connsiteY6" fmla="*/ 2791 h 11701"/>
              <a:gd name="connsiteX0" fmla="*/ 84 w 10562"/>
              <a:gd name="connsiteY0" fmla="*/ 2791 h 11701"/>
              <a:gd name="connsiteX1" fmla="*/ 1316 w 10562"/>
              <a:gd name="connsiteY1" fmla="*/ 201 h 11701"/>
              <a:gd name="connsiteX2" fmla="*/ 9222 w 10562"/>
              <a:gd name="connsiteY2" fmla="*/ 202 h 11701"/>
              <a:gd name="connsiteX3" fmla="*/ 10500 w 10562"/>
              <a:gd name="connsiteY3" fmla="*/ 2624 h 11701"/>
              <a:gd name="connsiteX4" fmla="*/ 6541 w 10562"/>
              <a:gd name="connsiteY4" fmla="*/ 10747 h 11701"/>
              <a:gd name="connsiteX5" fmla="*/ 4043 w 10562"/>
              <a:gd name="connsiteY5" fmla="*/ 10694 h 11701"/>
              <a:gd name="connsiteX6" fmla="*/ 84 w 10562"/>
              <a:gd name="connsiteY6" fmla="*/ 2791 h 11701"/>
              <a:gd name="connsiteX0" fmla="*/ 84 w 10532"/>
              <a:gd name="connsiteY0" fmla="*/ 2791 h 11701"/>
              <a:gd name="connsiteX1" fmla="*/ 1316 w 10532"/>
              <a:gd name="connsiteY1" fmla="*/ 201 h 11701"/>
              <a:gd name="connsiteX2" fmla="*/ 9222 w 10532"/>
              <a:gd name="connsiteY2" fmla="*/ 202 h 11701"/>
              <a:gd name="connsiteX3" fmla="*/ 10500 w 10532"/>
              <a:gd name="connsiteY3" fmla="*/ 2624 h 11701"/>
              <a:gd name="connsiteX4" fmla="*/ 6541 w 10532"/>
              <a:gd name="connsiteY4" fmla="*/ 10747 h 11701"/>
              <a:gd name="connsiteX5" fmla="*/ 4043 w 10532"/>
              <a:gd name="connsiteY5" fmla="*/ 10694 h 11701"/>
              <a:gd name="connsiteX6" fmla="*/ 84 w 10532"/>
              <a:gd name="connsiteY6" fmla="*/ 2791 h 11701"/>
              <a:gd name="connsiteX0" fmla="*/ 84 w 10532"/>
              <a:gd name="connsiteY0" fmla="*/ 2791 h 11586"/>
              <a:gd name="connsiteX1" fmla="*/ 1316 w 10532"/>
              <a:gd name="connsiteY1" fmla="*/ 201 h 11586"/>
              <a:gd name="connsiteX2" fmla="*/ 9222 w 10532"/>
              <a:gd name="connsiteY2" fmla="*/ 202 h 11586"/>
              <a:gd name="connsiteX3" fmla="*/ 10500 w 10532"/>
              <a:gd name="connsiteY3" fmla="*/ 2624 h 11586"/>
              <a:gd name="connsiteX4" fmla="*/ 6541 w 10532"/>
              <a:gd name="connsiteY4" fmla="*/ 10747 h 11586"/>
              <a:gd name="connsiteX5" fmla="*/ 4043 w 10532"/>
              <a:gd name="connsiteY5" fmla="*/ 10694 h 11586"/>
              <a:gd name="connsiteX6" fmla="*/ 84 w 10532"/>
              <a:gd name="connsiteY6" fmla="*/ 2791 h 11586"/>
              <a:gd name="connsiteX0" fmla="*/ 84 w 10532"/>
              <a:gd name="connsiteY0" fmla="*/ 2791 h 11476"/>
              <a:gd name="connsiteX1" fmla="*/ 1316 w 10532"/>
              <a:gd name="connsiteY1" fmla="*/ 201 h 11476"/>
              <a:gd name="connsiteX2" fmla="*/ 9222 w 10532"/>
              <a:gd name="connsiteY2" fmla="*/ 202 h 11476"/>
              <a:gd name="connsiteX3" fmla="*/ 10500 w 10532"/>
              <a:gd name="connsiteY3" fmla="*/ 2624 h 11476"/>
              <a:gd name="connsiteX4" fmla="*/ 6541 w 10532"/>
              <a:gd name="connsiteY4" fmla="*/ 10747 h 11476"/>
              <a:gd name="connsiteX5" fmla="*/ 4043 w 10532"/>
              <a:gd name="connsiteY5" fmla="*/ 10694 h 11476"/>
              <a:gd name="connsiteX6" fmla="*/ 84 w 10532"/>
              <a:gd name="connsiteY6" fmla="*/ 2791 h 11476"/>
              <a:gd name="connsiteX0" fmla="*/ 79 w 10523"/>
              <a:gd name="connsiteY0" fmla="*/ 3162 h 11847"/>
              <a:gd name="connsiteX1" fmla="*/ 1311 w 10523"/>
              <a:gd name="connsiteY1" fmla="*/ 572 h 11847"/>
              <a:gd name="connsiteX2" fmla="*/ 5236 w 10523"/>
              <a:gd name="connsiteY2" fmla="*/ 0 h 11847"/>
              <a:gd name="connsiteX3" fmla="*/ 9217 w 10523"/>
              <a:gd name="connsiteY3" fmla="*/ 573 h 11847"/>
              <a:gd name="connsiteX4" fmla="*/ 10495 w 10523"/>
              <a:gd name="connsiteY4" fmla="*/ 2995 h 11847"/>
              <a:gd name="connsiteX5" fmla="*/ 6536 w 10523"/>
              <a:gd name="connsiteY5" fmla="*/ 11118 h 11847"/>
              <a:gd name="connsiteX6" fmla="*/ 4038 w 10523"/>
              <a:gd name="connsiteY6" fmla="*/ 11065 h 11847"/>
              <a:gd name="connsiteX7" fmla="*/ 79 w 10523"/>
              <a:gd name="connsiteY7" fmla="*/ 3162 h 11847"/>
              <a:gd name="connsiteX0" fmla="*/ 79 w 10523"/>
              <a:gd name="connsiteY0" fmla="*/ 2923 h 11608"/>
              <a:gd name="connsiteX1" fmla="*/ 1311 w 10523"/>
              <a:gd name="connsiteY1" fmla="*/ 333 h 11608"/>
              <a:gd name="connsiteX2" fmla="*/ 5282 w 10523"/>
              <a:gd name="connsiteY2" fmla="*/ 35 h 11608"/>
              <a:gd name="connsiteX3" fmla="*/ 9217 w 10523"/>
              <a:gd name="connsiteY3" fmla="*/ 334 h 11608"/>
              <a:gd name="connsiteX4" fmla="*/ 10495 w 10523"/>
              <a:gd name="connsiteY4" fmla="*/ 2756 h 11608"/>
              <a:gd name="connsiteX5" fmla="*/ 6536 w 10523"/>
              <a:gd name="connsiteY5" fmla="*/ 10879 h 11608"/>
              <a:gd name="connsiteX6" fmla="*/ 4038 w 10523"/>
              <a:gd name="connsiteY6" fmla="*/ 10826 h 11608"/>
              <a:gd name="connsiteX7" fmla="*/ 79 w 10523"/>
              <a:gd name="connsiteY7" fmla="*/ 2923 h 11608"/>
              <a:gd name="connsiteX0" fmla="*/ 79 w 10523"/>
              <a:gd name="connsiteY0" fmla="*/ 3053 h 11738"/>
              <a:gd name="connsiteX1" fmla="*/ 1311 w 10523"/>
              <a:gd name="connsiteY1" fmla="*/ 463 h 11738"/>
              <a:gd name="connsiteX2" fmla="*/ 5282 w 10523"/>
              <a:gd name="connsiteY2" fmla="*/ 1 h 11738"/>
              <a:gd name="connsiteX3" fmla="*/ 9217 w 10523"/>
              <a:gd name="connsiteY3" fmla="*/ 464 h 11738"/>
              <a:gd name="connsiteX4" fmla="*/ 10495 w 10523"/>
              <a:gd name="connsiteY4" fmla="*/ 2886 h 11738"/>
              <a:gd name="connsiteX5" fmla="*/ 6536 w 10523"/>
              <a:gd name="connsiteY5" fmla="*/ 11009 h 11738"/>
              <a:gd name="connsiteX6" fmla="*/ 4038 w 10523"/>
              <a:gd name="connsiteY6" fmla="*/ 10956 h 11738"/>
              <a:gd name="connsiteX7" fmla="*/ 79 w 10523"/>
              <a:gd name="connsiteY7" fmla="*/ 3053 h 11738"/>
              <a:gd name="connsiteX0" fmla="*/ 79 w 10498"/>
              <a:gd name="connsiteY0" fmla="*/ 3053 h 11663"/>
              <a:gd name="connsiteX1" fmla="*/ 1311 w 10498"/>
              <a:gd name="connsiteY1" fmla="*/ 463 h 11663"/>
              <a:gd name="connsiteX2" fmla="*/ 5282 w 10498"/>
              <a:gd name="connsiteY2" fmla="*/ 1 h 11663"/>
              <a:gd name="connsiteX3" fmla="*/ 9217 w 10498"/>
              <a:gd name="connsiteY3" fmla="*/ 464 h 11663"/>
              <a:gd name="connsiteX4" fmla="*/ 10495 w 10498"/>
              <a:gd name="connsiteY4" fmla="*/ 2886 h 11663"/>
              <a:gd name="connsiteX5" fmla="*/ 8933 w 10498"/>
              <a:gd name="connsiteY5" fmla="*/ 7123 h 11663"/>
              <a:gd name="connsiteX6" fmla="*/ 6536 w 10498"/>
              <a:gd name="connsiteY6" fmla="*/ 11009 h 11663"/>
              <a:gd name="connsiteX7" fmla="*/ 4038 w 10498"/>
              <a:gd name="connsiteY7" fmla="*/ 10956 h 11663"/>
              <a:gd name="connsiteX8" fmla="*/ 79 w 10498"/>
              <a:gd name="connsiteY8" fmla="*/ 3053 h 11663"/>
              <a:gd name="connsiteX0" fmla="*/ 79 w 10501"/>
              <a:gd name="connsiteY0" fmla="*/ 3053 h 11669"/>
              <a:gd name="connsiteX1" fmla="*/ 1311 w 10501"/>
              <a:gd name="connsiteY1" fmla="*/ 463 h 11669"/>
              <a:gd name="connsiteX2" fmla="*/ 5282 w 10501"/>
              <a:gd name="connsiteY2" fmla="*/ 1 h 11669"/>
              <a:gd name="connsiteX3" fmla="*/ 9217 w 10501"/>
              <a:gd name="connsiteY3" fmla="*/ 464 h 11669"/>
              <a:gd name="connsiteX4" fmla="*/ 10495 w 10501"/>
              <a:gd name="connsiteY4" fmla="*/ 2886 h 11669"/>
              <a:gd name="connsiteX5" fmla="*/ 8794 w 10501"/>
              <a:gd name="connsiteY5" fmla="*/ 7013 h 11669"/>
              <a:gd name="connsiteX6" fmla="*/ 6536 w 10501"/>
              <a:gd name="connsiteY6" fmla="*/ 11009 h 11669"/>
              <a:gd name="connsiteX7" fmla="*/ 4038 w 10501"/>
              <a:gd name="connsiteY7" fmla="*/ 10956 h 11669"/>
              <a:gd name="connsiteX8" fmla="*/ 79 w 10501"/>
              <a:gd name="connsiteY8" fmla="*/ 3053 h 11669"/>
              <a:gd name="connsiteX0" fmla="*/ 2 w 10424"/>
              <a:gd name="connsiteY0" fmla="*/ 3053 h 11485"/>
              <a:gd name="connsiteX1" fmla="*/ 1234 w 10424"/>
              <a:gd name="connsiteY1" fmla="*/ 463 h 11485"/>
              <a:gd name="connsiteX2" fmla="*/ 5205 w 10424"/>
              <a:gd name="connsiteY2" fmla="*/ 1 h 11485"/>
              <a:gd name="connsiteX3" fmla="*/ 9140 w 10424"/>
              <a:gd name="connsiteY3" fmla="*/ 464 h 11485"/>
              <a:gd name="connsiteX4" fmla="*/ 10418 w 10424"/>
              <a:gd name="connsiteY4" fmla="*/ 2886 h 11485"/>
              <a:gd name="connsiteX5" fmla="*/ 8717 w 10424"/>
              <a:gd name="connsiteY5" fmla="*/ 7013 h 11485"/>
              <a:gd name="connsiteX6" fmla="*/ 6459 w 10424"/>
              <a:gd name="connsiteY6" fmla="*/ 11009 h 11485"/>
              <a:gd name="connsiteX7" fmla="*/ 3961 w 10424"/>
              <a:gd name="connsiteY7" fmla="*/ 10956 h 11485"/>
              <a:gd name="connsiteX8" fmla="*/ 1415 w 10424"/>
              <a:gd name="connsiteY8" fmla="*/ 6904 h 11485"/>
              <a:gd name="connsiteX9" fmla="*/ 2 w 10424"/>
              <a:gd name="connsiteY9" fmla="*/ 3053 h 11485"/>
              <a:gd name="connsiteX0" fmla="*/ 2 w 10421"/>
              <a:gd name="connsiteY0" fmla="*/ 3053 h 11478"/>
              <a:gd name="connsiteX1" fmla="*/ 1234 w 10421"/>
              <a:gd name="connsiteY1" fmla="*/ 463 h 11478"/>
              <a:gd name="connsiteX2" fmla="*/ 5205 w 10421"/>
              <a:gd name="connsiteY2" fmla="*/ 1 h 11478"/>
              <a:gd name="connsiteX3" fmla="*/ 9140 w 10421"/>
              <a:gd name="connsiteY3" fmla="*/ 464 h 11478"/>
              <a:gd name="connsiteX4" fmla="*/ 10418 w 10421"/>
              <a:gd name="connsiteY4" fmla="*/ 2886 h 11478"/>
              <a:gd name="connsiteX5" fmla="*/ 8856 w 10421"/>
              <a:gd name="connsiteY5" fmla="*/ 7123 h 11478"/>
              <a:gd name="connsiteX6" fmla="*/ 6459 w 10421"/>
              <a:gd name="connsiteY6" fmla="*/ 11009 h 11478"/>
              <a:gd name="connsiteX7" fmla="*/ 3961 w 10421"/>
              <a:gd name="connsiteY7" fmla="*/ 10956 h 11478"/>
              <a:gd name="connsiteX8" fmla="*/ 1415 w 10421"/>
              <a:gd name="connsiteY8" fmla="*/ 6904 h 11478"/>
              <a:gd name="connsiteX9" fmla="*/ 2 w 10421"/>
              <a:gd name="connsiteY9" fmla="*/ 3053 h 114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0421" h="11478">
                <a:moveTo>
                  <a:pt x="2" y="3053"/>
                </a:moveTo>
                <a:cubicBezTo>
                  <a:pt x="-28" y="1980"/>
                  <a:pt x="367" y="972"/>
                  <a:pt x="1234" y="463"/>
                </a:cubicBezTo>
                <a:cubicBezTo>
                  <a:pt x="2101" y="-46"/>
                  <a:pt x="3887" y="1"/>
                  <a:pt x="5205" y="1"/>
                </a:cubicBezTo>
                <a:cubicBezTo>
                  <a:pt x="6523" y="1"/>
                  <a:pt x="8271" y="-17"/>
                  <a:pt x="9140" y="464"/>
                </a:cubicBezTo>
                <a:cubicBezTo>
                  <a:pt x="10009" y="945"/>
                  <a:pt x="10465" y="1776"/>
                  <a:pt x="10418" y="2886"/>
                </a:cubicBezTo>
                <a:cubicBezTo>
                  <a:pt x="10371" y="3996"/>
                  <a:pt x="9516" y="5769"/>
                  <a:pt x="8856" y="7123"/>
                </a:cubicBezTo>
                <a:cubicBezTo>
                  <a:pt x="8196" y="8477"/>
                  <a:pt x="7275" y="10370"/>
                  <a:pt x="6459" y="11009"/>
                </a:cubicBezTo>
                <a:cubicBezTo>
                  <a:pt x="5643" y="11648"/>
                  <a:pt x="4802" y="11640"/>
                  <a:pt x="3961" y="10956"/>
                </a:cubicBezTo>
                <a:cubicBezTo>
                  <a:pt x="3120" y="10272"/>
                  <a:pt x="2075" y="8221"/>
                  <a:pt x="1415" y="6904"/>
                </a:cubicBezTo>
                <a:cubicBezTo>
                  <a:pt x="755" y="5587"/>
                  <a:pt x="32" y="4126"/>
                  <a:pt x="2" y="3053"/>
                </a:cubicBezTo>
                <a:close/>
              </a:path>
            </a:pathLst>
          </a:custGeom>
          <a:solidFill>
            <a:srgbClr val="0000CC"/>
          </a:solidFill>
          <a:ln w="31750" cmpd="dbl">
            <a:solidFill>
              <a:schemeClr val="bg1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39" name="Text Box 16497">
            <a:extLst>
              <a:ext uri="{FF2B5EF4-FFF2-40B4-BE49-F238E27FC236}">
                <a16:creationId xmlns:a16="http://schemas.microsoft.com/office/drawing/2014/main" id="{DDB33B75-933C-4EB5-A0F4-E56992E298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6728" y="19176060"/>
            <a:ext cx="267229" cy="88057"/>
          </a:xfrm>
          <a:prstGeom prst="rect">
            <a:avLst/>
          </a:prstGeom>
          <a:noFill/>
          <a:ln>
            <a:noFill/>
          </a:ln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en-US" altLang="ja-JP" sz="1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7</a:t>
            </a:r>
            <a:endPara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0" name="Text Box 16497">
            <a:extLst>
              <a:ext uri="{FF2B5EF4-FFF2-40B4-BE49-F238E27FC236}">
                <a16:creationId xmlns:a16="http://schemas.microsoft.com/office/drawing/2014/main" id="{4EE5D1BF-1910-485F-B665-5E7E0C9FA4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6318" y="19037589"/>
            <a:ext cx="267229" cy="88056"/>
          </a:xfrm>
          <a:prstGeom prst="rect">
            <a:avLst/>
          </a:prstGeom>
          <a:noFill/>
          <a:ln>
            <a:noFill/>
          </a:ln>
        </xdr:spPr>
        <xdr:txBody>
          <a:bodyPr wrap="none" lIns="18288" tIns="18288" rIns="18288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7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国道</a:t>
            </a:r>
          </a:p>
        </xdr:txBody>
      </xdr:sp>
    </xdr:grpSp>
    <xdr:clientData/>
  </xdr:twoCellAnchor>
  <xdr:twoCellAnchor editAs="oneCell">
    <xdr:from>
      <xdr:col>6</xdr:col>
      <xdr:colOff>883907</xdr:colOff>
      <xdr:row>99</xdr:row>
      <xdr:rowOff>72571</xdr:rowOff>
    </xdr:from>
    <xdr:to>
      <xdr:col>9</xdr:col>
      <xdr:colOff>64264</xdr:colOff>
      <xdr:row>102</xdr:row>
      <xdr:rowOff>69357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F4CB3FAA-FEDF-4D7B-B631-0861B7FF3BF4}"/>
            </a:ext>
          </a:extLst>
        </xdr:cNvPr>
        <xdr:cNvGrpSpPr/>
      </xdr:nvGrpSpPr>
      <xdr:grpSpPr>
        <a:xfrm>
          <a:off x="3723264" y="18034000"/>
          <a:ext cx="876714" cy="541071"/>
          <a:chOff x="4163785" y="25463500"/>
          <a:chExt cx="876714" cy="541071"/>
        </a:xfrm>
      </xdr:grpSpPr>
      <xdr:sp macro="" textlink="">
        <xdr:nvSpPr>
          <xdr:cNvPr id="43" name="Rectangle 4454">
            <a:extLst>
              <a:ext uri="{FF2B5EF4-FFF2-40B4-BE49-F238E27FC236}">
                <a16:creationId xmlns:a16="http://schemas.microsoft.com/office/drawing/2014/main" id="{AAB94B4C-E3F2-4FC5-8734-72D9AC6278A1}"/>
              </a:ext>
            </a:extLst>
          </xdr:cNvPr>
          <xdr:cNvSpPr>
            <a:spLocks noChangeArrowheads="1"/>
          </xdr:cNvSpPr>
        </xdr:nvSpPr>
        <xdr:spPr bwMode="auto">
          <a:xfrm>
            <a:off x="4163785" y="25463500"/>
            <a:ext cx="876714" cy="541071"/>
          </a:xfrm>
          <a:prstGeom prst="rect">
            <a:avLst/>
          </a:prstGeom>
          <a:solidFill>
            <a:srgbClr val="0000CC"/>
          </a:solidFill>
          <a:ln w="38100" cmpd="dbl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4" name="Text Box 4457">
            <a:extLst>
              <a:ext uri="{FF2B5EF4-FFF2-40B4-BE49-F238E27FC236}">
                <a16:creationId xmlns:a16="http://schemas.microsoft.com/office/drawing/2014/main" id="{5FE64713-E661-4068-91C5-55D32A508B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98726" y="25479758"/>
            <a:ext cx="377176" cy="459934"/>
          </a:xfrm>
          <a:prstGeom prst="rect">
            <a:avLst/>
          </a:prstGeom>
          <a:noFill/>
          <a:ln>
            <a:noFill/>
          </a:ln>
        </xdr:spPr>
        <xdr:txBody>
          <a:bodyPr vertOverflow="clip" wrap="non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能 代</a:t>
            </a:r>
            <a:endParaRPr lang="en-US" altLang="ja-JP" sz="5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endParaRPr>
          </a:p>
          <a:p>
            <a:pPr algn="ctr" rtl="0">
              <a:defRPr sz="1000"/>
            </a:pPr>
            <a:endParaRPr lang="en-US" altLang="ja-JP" sz="5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endParaRPr>
          </a:p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北秋田</a:t>
            </a:r>
          </a:p>
        </xdr:txBody>
      </xdr:sp>
      <xdr:grpSp>
        <xdr:nvGrpSpPr>
          <xdr:cNvPr id="45" name="グループ化 44">
            <a:extLst>
              <a:ext uri="{FF2B5EF4-FFF2-40B4-BE49-F238E27FC236}">
                <a16:creationId xmlns:a16="http://schemas.microsoft.com/office/drawing/2014/main" id="{7D7C9091-4AAA-46DB-B43B-4AE0AF1F2901}"/>
              </a:ext>
            </a:extLst>
          </xdr:cNvPr>
          <xdr:cNvGrpSpPr>
            <a:grpSpLocks noChangeAspect="1"/>
          </xdr:cNvGrpSpPr>
        </xdr:nvGrpSpPr>
        <xdr:grpSpPr>
          <a:xfrm>
            <a:off x="4587961" y="25520570"/>
            <a:ext cx="213976" cy="197505"/>
            <a:chOff x="10324779" y="19021442"/>
            <a:chExt cx="402189" cy="373671"/>
          </a:xfrm>
        </xdr:grpSpPr>
        <xdr:sp macro="" textlink="">
          <xdr:nvSpPr>
            <xdr:cNvPr id="47" name="AutoShape 16496">
              <a:extLst>
                <a:ext uri="{FF2B5EF4-FFF2-40B4-BE49-F238E27FC236}">
                  <a16:creationId xmlns:a16="http://schemas.microsoft.com/office/drawing/2014/main" id="{8FB5C9C4-0B19-4DD6-BAB8-13A412AEEFF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324779" y="19021442"/>
              <a:ext cx="402189" cy="373671"/>
            </a:xfrm>
            <a:custGeom>
              <a:avLst/>
              <a:gdLst>
                <a:gd name="connsiteX0" fmla="*/ 0 w 10000"/>
                <a:gd name="connsiteY0" fmla="*/ 5000 h 10000"/>
                <a:gd name="connsiteX1" fmla="*/ 2000 w 10000"/>
                <a:gd name="connsiteY1" fmla="*/ 0 h 10000"/>
                <a:gd name="connsiteX2" fmla="*/ 8000 w 10000"/>
                <a:gd name="connsiteY2" fmla="*/ 0 h 10000"/>
                <a:gd name="connsiteX3" fmla="*/ 10000 w 10000"/>
                <a:gd name="connsiteY3" fmla="*/ 5000 h 10000"/>
                <a:gd name="connsiteX4" fmla="*/ 8000 w 10000"/>
                <a:gd name="connsiteY4" fmla="*/ 10000 h 10000"/>
                <a:gd name="connsiteX5" fmla="*/ 2000 w 10000"/>
                <a:gd name="connsiteY5" fmla="*/ 10000 h 10000"/>
                <a:gd name="connsiteX6" fmla="*/ 0 w 10000"/>
                <a:gd name="connsiteY6" fmla="*/ 5000 h 10000"/>
                <a:gd name="connsiteX0" fmla="*/ 0 w 9533"/>
                <a:gd name="connsiteY0" fmla="*/ 2333 h 10000"/>
                <a:gd name="connsiteX1" fmla="*/ 1533 w 9533"/>
                <a:gd name="connsiteY1" fmla="*/ 0 h 10000"/>
                <a:gd name="connsiteX2" fmla="*/ 7533 w 9533"/>
                <a:gd name="connsiteY2" fmla="*/ 0 h 10000"/>
                <a:gd name="connsiteX3" fmla="*/ 9533 w 9533"/>
                <a:gd name="connsiteY3" fmla="*/ 5000 h 10000"/>
                <a:gd name="connsiteX4" fmla="*/ 7533 w 9533"/>
                <a:gd name="connsiteY4" fmla="*/ 10000 h 10000"/>
                <a:gd name="connsiteX5" fmla="*/ 1533 w 9533"/>
                <a:gd name="connsiteY5" fmla="*/ 10000 h 10000"/>
                <a:gd name="connsiteX6" fmla="*/ 0 w 9533"/>
                <a:gd name="connsiteY6" fmla="*/ 2333 h 10000"/>
                <a:gd name="connsiteX0" fmla="*/ 0 w 9472"/>
                <a:gd name="connsiteY0" fmla="*/ 2333 h 10000"/>
                <a:gd name="connsiteX1" fmla="*/ 1608 w 9472"/>
                <a:gd name="connsiteY1" fmla="*/ 0 h 10000"/>
                <a:gd name="connsiteX2" fmla="*/ 7902 w 9472"/>
                <a:gd name="connsiteY2" fmla="*/ 0 h 10000"/>
                <a:gd name="connsiteX3" fmla="*/ 9472 w 9472"/>
                <a:gd name="connsiteY3" fmla="*/ 2118 h 10000"/>
                <a:gd name="connsiteX4" fmla="*/ 7902 w 9472"/>
                <a:gd name="connsiteY4" fmla="*/ 10000 h 10000"/>
                <a:gd name="connsiteX5" fmla="*/ 1608 w 9472"/>
                <a:gd name="connsiteY5" fmla="*/ 10000 h 10000"/>
                <a:gd name="connsiteX6" fmla="*/ 0 w 9472"/>
                <a:gd name="connsiteY6" fmla="*/ 2333 h 10000"/>
                <a:gd name="connsiteX0" fmla="*/ 0 w 10000"/>
                <a:gd name="connsiteY0" fmla="*/ 2333 h 10000"/>
                <a:gd name="connsiteX1" fmla="*/ 1698 w 10000"/>
                <a:gd name="connsiteY1" fmla="*/ 0 h 10000"/>
                <a:gd name="connsiteX2" fmla="*/ 8342 w 10000"/>
                <a:gd name="connsiteY2" fmla="*/ 0 h 10000"/>
                <a:gd name="connsiteX3" fmla="*/ 10000 w 10000"/>
                <a:gd name="connsiteY3" fmla="*/ 2118 h 10000"/>
                <a:gd name="connsiteX4" fmla="*/ 6552 w 10000"/>
                <a:gd name="connsiteY4" fmla="*/ 9011 h 10000"/>
                <a:gd name="connsiteX5" fmla="*/ 1698 w 10000"/>
                <a:gd name="connsiteY5" fmla="*/ 10000 h 10000"/>
                <a:gd name="connsiteX6" fmla="*/ 0 w 10000"/>
                <a:gd name="connsiteY6" fmla="*/ 2333 h 10000"/>
                <a:gd name="connsiteX0" fmla="*/ 0 w 10000"/>
                <a:gd name="connsiteY0" fmla="*/ 2333 h 9140"/>
                <a:gd name="connsiteX1" fmla="*/ 1698 w 10000"/>
                <a:gd name="connsiteY1" fmla="*/ 0 h 9140"/>
                <a:gd name="connsiteX2" fmla="*/ 8342 w 10000"/>
                <a:gd name="connsiteY2" fmla="*/ 0 h 9140"/>
                <a:gd name="connsiteX3" fmla="*/ 10000 w 10000"/>
                <a:gd name="connsiteY3" fmla="*/ 2118 h 9140"/>
                <a:gd name="connsiteX4" fmla="*/ 6552 w 10000"/>
                <a:gd name="connsiteY4" fmla="*/ 9011 h 9140"/>
                <a:gd name="connsiteX5" fmla="*/ 3369 w 10000"/>
                <a:gd name="connsiteY5" fmla="*/ 9140 h 9140"/>
                <a:gd name="connsiteX6" fmla="*/ 0 w 10000"/>
                <a:gd name="connsiteY6" fmla="*/ 2333 h 9140"/>
                <a:gd name="connsiteX0" fmla="*/ 0 w 9801"/>
                <a:gd name="connsiteY0" fmla="*/ 2553 h 10000"/>
                <a:gd name="connsiteX1" fmla="*/ 1698 w 9801"/>
                <a:gd name="connsiteY1" fmla="*/ 0 h 10000"/>
                <a:gd name="connsiteX2" fmla="*/ 8342 w 9801"/>
                <a:gd name="connsiteY2" fmla="*/ 0 h 10000"/>
                <a:gd name="connsiteX3" fmla="*/ 9801 w 9801"/>
                <a:gd name="connsiteY3" fmla="*/ 2599 h 10000"/>
                <a:gd name="connsiteX4" fmla="*/ 6552 w 9801"/>
                <a:gd name="connsiteY4" fmla="*/ 9859 h 10000"/>
                <a:gd name="connsiteX5" fmla="*/ 3369 w 9801"/>
                <a:gd name="connsiteY5" fmla="*/ 10000 h 10000"/>
                <a:gd name="connsiteX6" fmla="*/ 0 w 9801"/>
                <a:gd name="connsiteY6" fmla="*/ 2553 h 10000"/>
                <a:gd name="connsiteX0" fmla="*/ 0 w 9716"/>
                <a:gd name="connsiteY0" fmla="*/ 2788 h 10000"/>
                <a:gd name="connsiteX1" fmla="*/ 1448 w 9716"/>
                <a:gd name="connsiteY1" fmla="*/ 0 h 10000"/>
                <a:gd name="connsiteX2" fmla="*/ 8227 w 9716"/>
                <a:gd name="connsiteY2" fmla="*/ 0 h 10000"/>
                <a:gd name="connsiteX3" fmla="*/ 9716 w 9716"/>
                <a:gd name="connsiteY3" fmla="*/ 2599 h 10000"/>
                <a:gd name="connsiteX4" fmla="*/ 6401 w 9716"/>
                <a:gd name="connsiteY4" fmla="*/ 9859 h 10000"/>
                <a:gd name="connsiteX5" fmla="*/ 3153 w 9716"/>
                <a:gd name="connsiteY5" fmla="*/ 10000 h 10000"/>
                <a:gd name="connsiteX6" fmla="*/ 0 w 9716"/>
                <a:gd name="connsiteY6" fmla="*/ 2788 h 10000"/>
                <a:gd name="connsiteX0" fmla="*/ 0 w 9875"/>
                <a:gd name="connsiteY0" fmla="*/ 2694 h 10000"/>
                <a:gd name="connsiteX1" fmla="*/ 1365 w 9875"/>
                <a:gd name="connsiteY1" fmla="*/ 0 h 10000"/>
                <a:gd name="connsiteX2" fmla="*/ 8342 w 9875"/>
                <a:gd name="connsiteY2" fmla="*/ 0 h 10000"/>
                <a:gd name="connsiteX3" fmla="*/ 9875 w 9875"/>
                <a:gd name="connsiteY3" fmla="*/ 2599 h 10000"/>
                <a:gd name="connsiteX4" fmla="*/ 6463 w 9875"/>
                <a:gd name="connsiteY4" fmla="*/ 9859 h 10000"/>
                <a:gd name="connsiteX5" fmla="*/ 3120 w 9875"/>
                <a:gd name="connsiteY5" fmla="*/ 10000 h 10000"/>
                <a:gd name="connsiteX6" fmla="*/ 0 w 9875"/>
                <a:gd name="connsiteY6" fmla="*/ 2694 h 10000"/>
                <a:gd name="connsiteX0" fmla="*/ 0 w 10000"/>
                <a:gd name="connsiteY0" fmla="*/ 2694 h 10000"/>
                <a:gd name="connsiteX1" fmla="*/ 1297 w 10000"/>
                <a:gd name="connsiteY1" fmla="*/ 329 h 10000"/>
                <a:gd name="connsiteX2" fmla="*/ 8448 w 10000"/>
                <a:gd name="connsiteY2" fmla="*/ 0 h 10000"/>
                <a:gd name="connsiteX3" fmla="*/ 10000 w 10000"/>
                <a:gd name="connsiteY3" fmla="*/ 2599 h 10000"/>
                <a:gd name="connsiteX4" fmla="*/ 6545 w 10000"/>
                <a:gd name="connsiteY4" fmla="*/ 9859 h 10000"/>
                <a:gd name="connsiteX5" fmla="*/ 3159 w 10000"/>
                <a:gd name="connsiteY5" fmla="*/ 10000 h 10000"/>
                <a:gd name="connsiteX6" fmla="*/ 0 w 10000"/>
                <a:gd name="connsiteY6" fmla="*/ 2694 h 10000"/>
                <a:gd name="connsiteX0" fmla="*/ 0 w 10000"/>
                <a:gd name="connsiteY0" fmla="*/ 2694 h 10000"/>
                <a:gd name="connsiteX1" fmla="*/ 1170 w 10000"/>
                <a:gd name="connsiteY1" fmla="*/ 376 h 10000"/>
                <a:gd name="connsiteX2" fmla="*/ 8448 w 10000"/>
                <a:gd name="connsiteY2" fmla="*/ 0 h 10000"/>
                <a:gd name="connsiteX3" fmla="*/ 10000 w 10000"/>
                <a:gd name="connsiteY3" fmla="*/ 2599 h 10000"/>
                <a:gd name="connsiteX4" fmla="*/ 6545 w 10000"/>
                <a:gd name="connsiteY4" fmla="*/ 9859 h 10000"/>
                <a:gd name="connsiteX5" fmla="*/ 3159 w 10000"/>
                <a:gd name="connsiteY5" fmla="*/ 10000 h 10000"/>
                <a:gd name="connsiteX6" fmla="*/ 0 w 10000"/>
                <a:gd name="connsiteY6" fmla="*/ 2694 h 10000"/>
                <a:gd name="connsiteX0" fmla="*/ 0 w 10000"/>
                <a:gd name="connsiteY0" fmla="*/ 2318 h 9624"/>
                <a:gd name="connsiteX1" fmla="*/ 1170 w 10000"/>
                <a:gd name="connsiteY1" fmla="*/ 0 h 9624"/>
                <a:gd name="connsiteX2" fmla="*/ 8575 w 10000"/>
                <a:gd name="connsiteY2" fmla="*/ 236 h 9624"/>
                <a:gd name="connsiteX3" fmla="*/ 10000 w 10000"/>
                <a:gd name="connsiteY3" fmla="*/ 2223 h 9624"/>
                <a:gd name="connsiteX4" fmla="*/ 6545 w 10000"/>
                <a:gd name="connsiteY4" fmla="*/ 9483 h 9624"/>
                <a:gd name="connsiteX5" fmla="*/ 3159 w 10000"/>
                <a:gd name="connsiteY5" fmla="*/ 9624 h 9624"/>
                <a:gd name="connsiteX6" fmla="*/ 0 w 10000"/>
                <a:gd name="connsiteY6" fmla="*/ 2318 h 9624"/>
                <a:gd name="connsiteX0" fmla="*/ 0 w 10000"/>
                <a:gd name="connsiteY0" fmla="*/ 2555 h 10146"/>
                <a:gd name="connsiteX1" fmla="*/ 1170 w 10000"/>
                <a:gd name="connsiteY1" fmla="*/ 146 h 10146"/>
                <a:gd name="connsiteX2" fmla="*/ 8110 w 10000"/>
                <a:gd name="connsiteY2" fmla="*/ 0 h 10146"/>
                <a:gd name="connsiteX3" fmla="*/ 10000 w 10000"/>
                <a:gd name="connsiteY3" fmla="*/ 2456 h 10146"/>
                <a:gd name="connsiteX4" fmla="*/ 6545 w 10000"/>
                <a:gd name="connsiteY4" fmla="*/ 9999 h 10146"/>
                <a:gd name="connsiteX5" fmla="*/ 3159 w 10000"/>
                <a:gd name="connsiteY5" fmla="*/ 10146 h 10146"/>
                <a:gd name="connsiteX6" fmla="*/ 0 w 10000"/>
                <a:gd name="connsiteY6" fmla="*/ 2555 h 10146"/>
                <a:gd name="connsiteX0" fmla="*/ 0 w 10000"/>
                <a:gd name="connsiteY0" fmla="*/ 2409 h 10000"/>
                <a:gd name="connsiteX1" fmla="*/ 1170 w 10000"/>
                <a:gd name="connsiteY1" fmla="*/ 0 h 10000"/>
                <a:gd name="connsiteX2" fmla="*/ 8110 w 10000"/>
                <a:gd name="connsiteY2" fmla="*/ 98 h 10000"/>
                <a:gd name="connsiteX3" fmla="*/ 10000 w 10000"/>
                <a:gd name="connsiteY3" fmla="*/ 2310 h 10000"/>
                <a:gd name="connsiteX4" fmla="*/ 6545 w 10000"/>
                <a:gd name="connsiteY4" fmla="*/ 9853 h 10000"/>
                <a:gd name="connsiteX5" fmla="*/ 3159 w 10000"/>
                <a:gd name="connsiteY5" fmla="*/ 10000 h 10000"/>
                <a:gd name="connsiteX6" fmla="*/ 0 w 10000"/>
                <a:gd name="connsiteY6" fmla="*/ 2409 h 10000"/>
                <a:gd name="connsiteX0" fmla="*/ 0 w 9492"/>
                <a:gd name="connsiteY0" fmla="*/ 2409 h 10000"/>
                <a:gd name="connsiteX1" fmla="*/ 1170 w 9492"/>
                <a:gd name="connsiteY1" fmla="*/ 0 h 10000"/>
                <a:gd name="connsiteX2" fmla="*/ 8110 w 9492"/>
                <a:gd name="connsiteY2" fmla="*/ 98 h 10000"/>
                <a:gd name="connsiteX3" fmla="*/ 9492 w 9492"/>
                <a:gd name="connsiteY3" fmla="*/ 2408 h 10000"/>
                <a:gd name="connsiteX4" fmla="*/ 6545 w 9492"/>
                <a:gd name="connsiteY4" fmla="*/ 9853 h 10000"/>
                <a:gd name="connsiteX5" fmla="*/ 3159 w 9492"/>
                <a:gd name="connsiteY5" fmla="*/ 10000 h 10000"/>
                <a:gd name="connsiteX6" fmla="*/ 0 w 9492"/>
                <a:gd name="connsiteY6" fmla="*/ 2409 h 10000"/>
                <a:gd name="connsiteX0" fmla="*/ 0 w 10000"/>
                <a:gd name="connsiteY0" fmla="*/ 2409 h 10000"/>
                <a:gd name="connsiteX1" fmla="*/ 1233 w 10000"/>
                <a:gd name="connsiteY1" fmla="*/ 0 h 10000"/>
                <a:gd name="connsiteX2" fmla="*/ 8544 w 10000"/>
                <a:gd name="connsiteY2" fmla="*/ 98 h 10000"/>
                <a:gd name="connsiteX3" fmla="*/ 10000 w 10000"/>
                <a:gd name="connsiteY3" fmla="*/ 2408 h 10000"/>
                <a:gd name="connsiteX4" fmla="*/ 6449 w 10000"/>
                <a:gd name="connsiteY4" fmla="*/ 9413 h 10000"/>
                <a:gd name="connsiteX5" fmla="*/ 3328 w 10000"/>
                <a:gd name="connsiteY5" fmla="*/ 10000 h 10000"/>
                <a:gd name="connsiteX6" fmla="*/ 0 w 10000"/>
                <a:gd name="connsiteY6" fmla="*/ 2409 h 10000"/>
                <a:gd name="connsiteX0" fmla="*/ 0 w 10000"/>
                <a:gd name="connsiteY0" fmla="*/ 2409 h 9413"/>
                <a:gd name="connsiteX1" fmla="*/ 1233 w 10000"/>
                <a:gd name="connsiteY1" fmla="*/ 0 h 9413"/>
                <a:gd name="connsiteX2" fmla="*/ 8544 w 10000"/>
                <a:gd name="connsiteY2" fmla="*/ 98 h 9413"/>
                <a:gd name="connsiteX3" fmla="*/ 10000 w 10000"/>
                <a:gd name="connsiteY3" fmla="*/ 2408 h 9413"/>
                <a:gd name="connsiteX4" fmla="*/ 6449 w 10000"/>
                <a:gd name="connsiteY4" fmla="*/ 9413 h 9413"/>
                <a:gd name="connsiteX5" fmla="*/ 3462 w 10000"/>
                <a:gd name="connsiteY5" fmla="*/ 9218 h 9413"/>
                <a:gd name="connsiteX6" fmla="*/ 0 w 10000"/>
                <a:gd name="connsiteY6" fmla="*/ 2409 h 9413"/>
                <a:gd name="connsiteX0" fmla="*/ 0 w 10000"/>
                <a:gd name="connsiteY0" fmla="*/ 2559 h 10053"/>
                <a:gd name="connsiteX1" fmla="*/ 1233 w 10000"/>
                <a:gd name="connsiteY1" fmla="*/ 0 h 10053"/>
                <a:gd name="connsiteX2" fmla="*/ 8544 w 10000"/>
                <a:gd name="connsiteY2" fmla="*/ 104 h 10053"/>
                <a:gd name="connsiteX3" fmla="*/ 10000 w 10000"/>
                <a:gd name="connsiteY3" fmla="*/ 2558 h 10053"/>
                <a:gd name="connsiteX4" fmla="*/ 6449 w 10000"/>
                <a:gd name="connsiteY4" fmla="*/ 10000 h 10053"/>
                <a:gd name="connsiteX5" fmla="*/ 3819 w 10000"/>
                <a:gd name="connsiteY5" fmla="*/ 10053 h 10053"/>
                <a:gd name="connsiteX6" fmla="*/ 0 w 10000"/>
                <a:gd name="connsiteY6" fmla="*/ 2559 h 10053"/>
                <a:gd name="connsiteX0" fmla="*/ 0 w 10000"/>
                <a:gd name="connsiteY0" fmla="*/ 2559 h 10053"/>
                <a:gd name="connsiteX1" fmla="*/ 1233 w 10000"/>
                <a:gd name="connsiteY1" fmla="*/ 0 h 10053"/>
                <a:gd name="connsiteX2" fmla="*/ 8544 w 10000"/>
                <a:gd name="connsiteY2" fmla="*/ 104 h 10053"/>
                <a:gd name="connsiteX3" fmla="*/ 10000 w 10000"/>
                <a:gd name="connsiteY3" fmla="*/ 2558 h 10053"/>
                <a:gd name="connsiteX4" fmla="*/ 6449 w 10000"/>
                <a:gd name="connsiteY4" fmla="*/ 10000 h 10053"/>
                <a:gd name="connsiteX5" fmla="*/ 3819 w 10000"/>
                <a:gd name="connsiteY5" fmla="*/ 10053 h 10053"/>
                <a:gd name="connsiteX6" fmla="*/ 0 w 10000"/>
                <a:gd name="connsiteY6" fmla="*/ 2559 h 10053"/>
                <a:gd name="connsiteX0" fmla="*/ 0 w 9911"/>
                <a:gd name="connsiteY0" fmla="*/ 2507 h 10053"/>
                <a:gd name="connsiteX1" fmla="*/ 1144 w 9911"/>
                <a:gd name="connsiteY1" fmla="*/ 0 h 10053"/>
                <a:gd name="connsiteX2" fmla="*/ 8455 w 9911"/>
                <a:gd name="connsiteY2" fmla="*/ 104 h 10053"/>
                <a:gd name="connsiteX3" fmla="*/ 9911 w 9911"/>
                <a:gd name="connsiteY3" fmla="*/ 2558 h 10053"/>
                <a:gd name="connsiteX4" fmla="*/ 6360 w 9911"/>
                <a:gd name="connsiteY4" fmla="*/ 10000 h 10053"/>
                <a:gd name="connsiteX5" fmla="*/ 3730 w 9911"/>
                <a:gd name="connsiteY5" fmla="*/ 10053 h 10053"/>
                <a:gd name="connsiteX6" fmla="*/ 0 w 9911"/>
                <a:gd name="connsiteY6" fmla="*/ 2507 h 10053"/>
                <a:gd name="connsiteX0" fmla="*/ 0 w 10000"/>
                <a:gd name="connsiteY0" fmla="*/ 2391 h 9897"/>
                <a:gd name="connsiteX1" fmla="*/ 1154 w 10000"/>
                <a:gd name="connsiteY1" fmla="*/ 52 h 9897"/>
                <a:gd name="connsiteX2" fmla="*/ 8531 w 10000"/>
                <a:gd name="connsiteY2" fmla="*/ 0 h 9897"/>
                <a:gd name="connsiteX3" fmla="*/ 10000 w 10000"/>
                <a:gd name="connsiteY3" fmla="*/ 2442 h 9897"/>
                <a:gd name="connsiteX4" fmla="*/ 6417 w 10000"/>
                <a:gd name="connsiteY4" fmla="*/ 9844 h 9897"/>
                <a:gd name="connsiteX5" fmla="*/ 3763 w 10000"/>
                <a:gd name="connsiteY5" fmla="*/ 9897 h 9897"/>
                <a:gd name="connsiteX6" fmla="*/ 0 w 10000"/>
                <a:gd name="connsiteY6" fmla="*/ 2391 h 9897"/>
                <a:gd name="connsiteX0" fmla="*/ 0 w 10000"/>
                <a:gd name="connsiteY0" fmla="*/ 2363 h 9947"/>
                <a:gd name="connsiteX1" fmla="*/ 1154 w 10000"/>
                <a:gd name="connsiteY1" fmla="*/ 0 h 9947"/>
                <a:gd name="connsiteX2" fmla="*/ 8891 w 10000"/>
                <a:gd name="connsiteY2" fmla="*/ 104 h 9947"/>
                <a:gd name="connsiteX3" fmla="*/ 10000 w 10000"/>
                <a:gd name="connsiteY3" fmla="*/ 2414 h 9947"/>
                <a:gd name="connsiteX4" fmla="*/ 6417 w 10000"/>
                <a:gd name="connsiteY4" fmla="*/ 9893 h 9947"/>
                <a:gd name="connsiteX5" fmla="*/ 3763 w 10000"/>
                <a:gd name="connsiteY5" fmla="*/ 9947 h 9947"/>
                <a:gd name="connsiteX6" fmla="*/ 0 w 10000"/>
                <a:gd name="connsiteY6" fmla="*/ 2363 h 9947"/>
                <a:gd name="connsiteX0" fmla="*/ 0 w 9730"/>
                <a:gd name="connsiteY0" fmla="*/ 2376 h 10000"/>
                <a:gd name="connsiteX1" fmla="*/ 1154 w 9730"/>
                <a:gd name="connsiteY1" fmla="*/ 0 h 10000"/>
                <a:gd name="connsiteX2" fmla="*/ 8891 w 9730"/>
                <a:gd name="connsiteY2" fmla="*/ 105 h 10000"/>
                <a:gd name="connsiteX3" fmla="*/ 9730 w 9730"/>
                <a:gd name="connsiteY3" fmla="*/ 2584 h 10000"/>
                <a:gd name="connsiteX4" fmla="*/ 6417 w 9730"/>
                <a:gd name="connsiteY4" fmla="*/ 9946 h 10000"/>
                <a:gd name="connsiteX5" fmla="*/ 3763 w 9730"/>
                <a:gd name="connsiteY5" fmla="*/ 10000 h 10000"/>
                <a:gd name="connsiteX6" fmla="*/ 0 w 9730"/>
                <a:gd name="connsiteY6" fmla="*/ 2376 h 10000"/>
                <a:gd name="connsiteX0" fmla="*/ 0 w 10000"/>
                <a:gd name="connsiteY0" fmla="*/ 2376 h 10000"/>
                <a:gd name="connsiteX1" fmla="*/ 1186 w 10000"/>
                <a:gd name="connsiteY1" fmla="*/ 0 h 10000"/>
                <a:gd name="connsiteX2" fmla="*/ 9138 w 10000"/>
                <a:gd name="connsiteY2" fmla="*/ 105 h 10000"/>
                <a:gd name="connsiteX3" fmla="*/ 10000 w 10000"/>
                <a:gd name="connsiteY3" fmla="*/ 2584 h 10000"/>
                <a:gd name="connsiteX4" fmla="*/ 6549 w 10000"/>
                <a:gd name="connsiteY4" fmla="*/ 9894 h 10000"/>
                <a:gd name="connsiteX5" fmla="*/ 3867 w 10000"/>
                <a:gd name="connsiteY5" fmla="*/ 10000 h 10000"/>
                <a:gd name="connsiteX6" fmla="*/ 0 w 10000"/>
                <a:gd name="connsiteY6" fmla="*/ 2376 h 10000"/>
                <a:gd name="connsiteX0" fmla="*/ 0 w 10000"/>
                <a:gd name="connsiteY0" fmla="*/ 2376 h 10000"/>
                <a:gd name="connsiteX1" fmla="*/ 1186 w 10000"/>
                <a:gd name="connsiteY1" fmla="*/ 0 h 10000"/>
                <a:gd name="connsiteX2" fmla="*/ 9138 w 10000"/>
                <a:gd name="connsiteY2" fmla="*/ 105 h 10000"/>
                <a:gd name="connsiteX3" fmla="*/ 10000 w 10000"/>
                <a:gd name="connsiteY3" fmla="*/ 2584 h 10000"/>
                <a:gd name="connsiteX4" fmla="*/ 6503 w 10000"/>
                <a:gd name="connsiteY4" fmla="*/ 9684 h 10000"/>
                <a:gd name="connsiteX5" fmla="*/ 3867 w 10000"/>
                <a:gd name="connsiteY5" fmla="*/ 10000 h 10000"/>
                <a:gd name="connsiteX6" fmla="*/ 0 w 10000"/>
                <a:gd name="connsiteY6" fmla="*/ 2376 h 10000"/>
                <a:gd name="connsiteX0" fmla="*/ 0 w 10000"/>
                <a:gd name="connsiteY0" fmla="*/ 2376 h 9684"/>
                <a:gd name="connsiteX1" fmla="*/ 1186 w 10000"/>
                <a:gd name="connsiteY1" fmla="*/ 0 h 9684"/>
                <a:gd name="connsiteX2" fmla="*/ 9138 w 10000"/>
                <a:gd name="connsiteY2" fmla="*/ 105 h 9684"/>
                <a:gd name="connsiteX3" fmla="*/ 10000 w 10000"/>
                <a:gd name="connsiteY3" fmla="*/ 2584 h 9684"/>
                <a:gd name="connsiteX4" fmla="*/ 6503 w 10000"/>
                <a:gd name="connsiteY4" fmla="*/ 9684 h 9684"/>
                <a:gd name="connsiteX5" fmla="*/ 3728 w 10000"/>
                <a:gd name="connsiteY5" fmla="*/ 9633 h 9684"/>
                <a:gd name="connsiteX6" fmla="*/ 0 w 10000"/>
                <a:gd name="connsiteY6" fmla="*/ 2376 h 9684"/>
                <a:gd name="connsiteX0" fmla="*/ 0 w 10000"/>
                <a:gd name="connsiteY0" fmla="*/ 2454 h 10001"/>
                <a:gd name="connsiteX1" fmla="*/ 1186 w 10000"/>
                <a:gd name="connsiteY1" fmla="*/ 0 h 10001"/>
                <a:gd name="connsiteX2" fmla="*/ 9138 w 10000"/>
                <a:gd name="connsiteY2" fmla="*/ 108 h 10001"/>
                <a:gd name="connsiteX3" fmla="*/ 10000 w 10000"/>
                <a:gd name="connsiteY3" fmla="*/ 2668 h 10001"/>
                <a:gd name="connsiteX4" fmla="*/ 6503 w 10000"/>
                <a:gd name="connsiteY4" fmla="*/ 10000 h 10001"/>
                <a:gd name="connsiteX5" fmla="*/ 3774 w 10000"/>
                <a:gd name="connsiteY5" fmla="*/ 10001 h 10001"/>
                <a:gd name="connsiteX6" fmla="*/ 0 w 10000"/>
                <a:gd name="connsiteY6" fmla="*/ 2454 h 10001"/>
                <a:gd name="connsiteX0" fmla="*/ 0 w 10000"/>
                <a:gd name="connsiteY0" fmla="*/ 2346 h 9893"/>
                <a:gd name="connsiteX1" fmla="*/ 955 w 10000"/>
                <a:gd name="connsiteY1" fmla="*/ 109 h 9893"/>
                <a:gd name="connsiteX2" fmla="*/ 9138 w 10000"/>
                <a:gd name="connsiteY2" fmla="*/ 0 h 9893"/>
                <a:gd name="connsiteX3" fmla="*/ 10000 w 10000"/>
                <a:gd name="connsiteY3" fmla="*/ 2560 h 9893"/>
                <a:gd name="connsiteX4" fmla="*/ 6503 w 10000"/>
                <a:gd name="connsiteY4" fmla="*/ 9892 h 9893"/>
                <a:gd name="connsiteX5" fmla="*/ 3774 w 10000"/>
                <a:gd name="connsiteY5" fmla="*/ 9893 h 9893"/>
                <a:gd name="connsiteX6" fmla="*/ 0 w 10000"/>
                <a:gd name="connsiteY6" fmla="*/ 2346 h 9893"/>
                <a:gd name="connsiteX0" fmla="*/ 0 w 10000"/>
                <a:gd name="connsiteY0" fmla="*/ 2535 h 10164"/>
                <a:gd name="connsiteX1" fmla="*/ 1047 w 10000"/>
                <a:gd name="connsiteY1" fmla="*/ 0 h 10164"/>
                <a:gd name="connsiteX2" fmla="*/ 9138 w 10000"/>
                <a:gd name="connsiteY2" fmla="*/ 164 h 10164"/>
                <a:gd name="connsiteX3" fmla="*/ 10000 w 10000"/>
                <a:gd name="connsiteY3" fmla="*/ 2752 h 10164"/>
                <a:gd name="connsiteX4" fmla="*/ 6503 w 10000"/>
                <a:gd name="connsiteY4" fmla="*/ 10163 h 10164"/>
                <a:gd name="connsiteX5" fmla="*/ 3774 w 10000"/>
                <a:gd name="connsiteY5" fmla="*/ 10164 h 10164"/>
                <a:gd name="connsiteX6" fmla="*/ 0 w 10000"/>
                <a:gd name="connsiteY6" fmla="*/ 2535 h 10164"/>
                <a:gd name="connsiteX0" fmla="*/ 0 w 10185"/>
                <a:gd name="connsiteY0" fmla="*/ 2590 h 10164"/>
                <a:gd name="connsiteX1" fmla="*/ 1232 w 10185"/>
                <a:gd name="connsiteY1" fmla="*/ 0 h 10164"/>
                <a:gd name="connsiteX2" fmla="*/ 9323 w 10185"/>
                <a:gd name="connsiteY2" fmla="*/ 164 h 10164"/>
                <a:gd name="connsiteX3" fmla="*/ 10185 w 10185"/>
                <a:gd name="connsiteY3" fmla="*/ 2752 h 10164"/>
                <a:gd name="connsiteX4" fmla="*/ 6688 w 10185"/>
                <a:gd name="connsiteY4" fmla="*/ 10163 h 10164"/>
                <a:gd name="connsiteX5" fmla="*/ 3959 w 10185"/>
                <a:gd name="connsiteY5" fmla="*/ 10164 h 10164"/>
                <a:gd name="connsiteX6" fmla="*/ 0 w 10185"/>
                <a:gd name="connsiteY6" fmla="*/ 2590 h 10164"/>
                <a:gd name="connsiteX0" fmla="*/ 0 w 10185"/>
                <a:gd name="connsiteY0" fmla="*/ 2590 h 10876"/>
                <a:gd name="connsiteX1" fmla="*/ 1232 w 10185"/>
                <a:gd name="connsiteY1" fmla="*/ 0 h 10876"/>
                <a:gd name="connsiteX2" fmla="*/ 9323 w 10185"/>
                <a:gd name="connsiteY2" fmla="*/ 164 h 10876"/>
                <a:gd name="connsiteX3" fmla="*/ 10185 w 10185"/>
                <a:gd name="connsiteY3" fmla="*/ 2752 h 10876"/>
                <a:gd name="connsiteX4" fmla="*/ 6688 w 10185"/>
                <a:gd name="connsiteY4" fmla="*/ 10163 h 10876"/>
                <a:gd name="connsiteX5" fmla="*/ 3820 w 10185"/>
                <a:gd name="connsiteY5" fmla="*/ 10876 h 10876"/>
                <a:gd name="connsiteX6" fmla="*/ 0 w 10185"/>
                <a:gd name="connsiteY6" fmla="*/ 2590 h 10876"/>
                <a:gd name="connsiteX0" fmla="*/ 0 w 10185"/>
                <a:gd name="connsiteY0" fmla="*/ 2590 h 10493"/>
                <a:gd name="connsiteX1" fmla="*/ 1232 w 10185"/>
                <a:gd name="connsiteY1" fmla="*/ 0 h 10493"/>
                <a:gd name="connsiteX2" fmla="*/ 9323 w 10185"/>
                <a:gd name="connsiteY2" fmla="*/ 164 h 10493"/>
                <a:gd name="connsiteX3" fmla="*/ 10185 w 10185"/>
                <a:gd name="connsiteY3" fmla="*/ 2752 h 10493"/>
                <a:gd name="connsiteX4" fmla="*/ 6688 w 10185"/>
                <a:gd name="connsiteY4" fmla="*/ 10163 h 10493"/>
                <a:gd name="connsiteX5" fmla="*/ 3959 w 10185"/>
                <a:gd name="connsiteY5" fmla="*/ 10493 h 10493"/>
                <a:gd name="connsiteX6" fmla="*/ 0 w 10185"/>
                <a:gd name="connsiteY6" fmla="*/ 2590 h 10493"/>
                <a:gd name="connsiteX0" fmla="*/ 0 w 10185"/>
                <a:gd name="connsiteY0" fmla="*/ 2590 h 10656"/>
                <a:gd name="connsiteX1" fmla="*/ 1232 w 10185"/>
                <a:gd name="connsiteY1" fmla="*/ 0 h 10656"/>
                <a:gd name="connsiteX2" fmla="*/ 9323 w 10185"/>
                <a:gd name="connsiteY2" fmla="*/ 164 h 10656"/>
                <a:gd name="connsiteX3" fmla="*/ 10185 w 10185"/>
                <a:gd name="connsiteY3" fmla="*/ 2752 h 10656"/>
                <a:gd name="connsiteX4" fmla="*/ 6596 w 10185"/>
                <a:gd name="connsiteY4" fmla="*/ 10656 h 10656"/>
                <a:gd name="connsiteX5" fmla="*/ 3959 w 10185"/>
                <a:gd name="connsiteY5" fmla="*/ 10493 h 10656"/>
                <a:gd name="connsiteX6" fmla="*/ 0 w 10185"/>
                <a:gd name="connsiteY6" fmla="*/ 2590 h 10656"/>
                <a:gd name="connsiteX0" fmla="*/ 0 w 10185"/>
                <a:gd name="connsiteY0" fmla="*/ 2590 h 10546"/>
                <a:gd name="connsiteX1" fmla="*/ 1232 w 10185"/>
                <a:gd name="connsiteY1" fmla="*/ 0 h 10546"/>
                <a:gd name="connsiteX2" fmla="*/ 9323 w 10185"/>
                <a:gd name="connsiteY2" fmla="*/ 164 h 10546"/>
                <a:gd name="connsiteX3" fmla="*/ 10185 w 10185"/>
                <a:gd name="connsiteY3" fmla="*/ 2752 h 10546"/>
                <a:gd name="connsiteX4" fmla="*/ 6457 w 10185"/>
                <a:gd name="connsiteY4" fmla="*/ 10546 h 10546"/>
                <a:gd name="connsiteX5" fmla="*/ 3959 w 10185"/>
                <a:gd name="connsiteY5" fmla="*/ 10493 h 10546"/>
                <a:gd name="connsiteX6" fmla="*/ 0 w 10185"/>
                <a:gd name="connsiteY6" fmla="*/ 2590 h 10546"/>
                <a:gd name="connsiteX0" fmla="*/ 0 w 10416"/>
                <a:gd name="connsiteY0" fmla="*/ 2590 h 10546"/>
                <a:gd name="connsiteX1" fmla="*/ 1232 w 10416"/>
                <a:gd name="connsiteY1" fmla="*/ 0 h 10546"/>
                <a:gd name="connsiteX2" fmla="*/ 9323 w 10416"/>
                <a:gd name="connsiteY2" fmla="*/ 164 h 10546"/>
                <a:gd name="connsiteX3" fmla="*/ 10416 w 10416"/>
                <a:gd name="connsiteY3" fmla="*/ 2423 h 10546"/>
                <a:gd name="connsiteX4" fmla="*/ 6457 w 10416"/>
                <a:gd name="connsiteY4" fmla="*/ 10546 h 10546"/>
                <a:gd name="connsiteX5" fmla="*/ 3959 w 10416"/>
                <a:gd name="connsiteY5" fmla="*/ 10493 h 10546"/>
                <a:gd name="connsiteX6" fmla="*/ 0 w 10416"/>
                <a:gd name="connsiteY6" fmla="*/ 2590 h 10546"/>
                <a:gd name="connsiteX0" fmla="*/ 0 w 10416"/>
                <a:gd name="connsiteY0" fmla="*/ 2645 h 10601"/>
                <a:gd name="connsiteX1" fmla="*/ 1232 w 10416"/>
                <a:gd name="connsiteY1" fmla="*/ 55 h 10601"/>
                <a:gd name="connsiteX2" fmla="*/ 9138 w 10416"/>
                <a:gd name="connsiteY2" fmla="*/ 0 h 10601"/>
                <a:gd name="connsiteX3" fmla="*/ 10416 w 10416"/>
                <a:gd name="connsiteY3" fmla="*/ 2478 h 10601"/>
                <a:gd name="connsiteX4" fmla="*/ 6457 w 10416"/>
                <a:gd name="connsiteY4" fmla="*/ 10601 h 10601"/>
                <a:gd name="connsiteX5" fmla="*/ 3959 w 10416"/>
                <a:gd name="connsiteY5" fmla="*/ 10548 h 10601"/>
                <a:gd name="connsiteX6" fmla="*/ 0 w 10416"/>
                <a:gd name="connsiteY6" fmla="*/ 2645 h 10601"/>
                <a:gd name="connsiteX0" fmla="*/ 0 w 10416"/>
                <a:gd name="connsiteY0" fmla="*/ 2590 h 10546"/>
                <a:gd name="connsiteX1" fmla="*/ 1232 w 10416"/>
                <a:gd name="connsiteY1" fmla="*/ 0 h 10546"/>
                <a:gd name="connsiteX2" fmla="*/ 9184 w 10416"/>
                <a:gd name="connsiteY2" fmla="*/ 55 h 10546"/>
                <a:gd name="connsiteX3" fmla="*/ 10416 w 10416"/>
                <a:gd name="connsiteY3" fmla="*/ 2423 h 10546"/>
                <a:gd name="connsiteX4" fmla="*/ 6457 w 10416"/>
                <a:gd name="connsiteY4" fmla="*/ 10546 h 10546"/>
                <a:gd name="connsiteX5" fmla="*/ 3959 w 10416"/>
                <a:gd name="connsiteY5" fmla="*/ 10493 h 10546"/>
                <a:gd name="connsiteX6" fmla="*/ 0 w 10416"/>
                <a:gd name="connsiteY6" fmla="*/ 2590 h 10546"/>
                <a:gd name="connsiteX0" fmla="*/ 0 w 10416"/>
                <a:gd name="connsiteY0" fmla="*/ 2699 h 10655"/>
                <a:gd name="connsiteX1" fmla="*/ 1232 w 10416"/>
                <a:gd name="connsiteY1" fmla="*/ 109 h 10655"/>
                <a:gd name="connsiteX2" fmla="*/ 9138 w 10416"/>
                <a:gd name="connsiteY2" fmla="*/ 0 h 10655"/>
                <a:gd name="connsiteX3" fmla="*/ 10416 w 10416"/>
                <a:gd name="connsiteY3" fmla="*/ 2532 h 10655"/>
                <a:gd name="connsiteX4" fmla="*/ 6457 w 10416"/>
                <a:gd name="connsiteY4" fmla="*/ 10655 h 10655"/>
                <a:gd name="connsiteX5" fmla="*/ 3959 w 10416"/>
                <a:gd name="connsiteY5" fmla="*/ 10602 h 10655"/>
                <a:gd name="connsiteX6" fmla="*/ 0 w 10416"/>
                <a:gd name="connsiteY6" fmla="*/ 2699 h 10655"/>
                <a:gd name="connsiteX0" fmla="*/ 0 w 10416"/>
                <a:gd name="connsiteY0" fmla="*/ 2590 h 10546"/>
                <a:gd name="connsiteX1" fmla="*/ 1232 w 10416"/>
                <a:gd name="connsiteY1" fmla="*/ 0 h 10546"/>
                <a:gd name="connsiteX2" fmla="*/ 9138 w 10416"/>
                <a:gd name="connsiteY2" fmla="*/ 1 h 10546"/>
                <a:gd name="connsiteX3" fmla="*/ 10416 w 10416"/>
                <a:gd name="connsiteY3" fmla="*/ 2423 h 10546"/>
                <a:gd name="connsiteX4" fmla="*/ 6457 w 10416"/>
                <a:gd name="connsiteY4" fmla="*/ 10546 h 10546"/>
                <a:gd name="connsiteX5" fmla="*/ 3959 w 10416"/>
                <a:gd name="connsiteY5" fmla="*/ 10493 h 10546"/>
                <a:gd name="connsiteX6" fmla="*/ 0 w 10416"/>
                <a:gd name="connsiteY6" fmla="*/ 2590 h 10546"/>
                <a:gd name="connsiteX0" fmla="*/ 0 w 10416"/>
                <a:gd name="connsiteY0" fmla="*/ 2590 h 10546"/>
                <a:gd name="connsiteX1" fmla="*/ 1232 w 10416"/>
                <a:gd name="connsiteY1" fmla="*/ 0 h 10546"/>
                <a:gd name="connsiteX2" fmla="*/ 9138 w 10416"/>
                <a:gd name="connsiteY2" fmla="*/ 1 h 10546"/>
                <a:gd name="connsiteX3" fmla="*/ 10416 w 10416"/>
                <a:gd name="connsiteY3" fmla="*/ 2423 h 10546"/>
                <a:gd name="connsiteX4" fmla="*/ 6457 w 10416"/>
                <a:gd name="connsiteY4" fmla="*/ 10546 h 10546"/>
                <a:gd name="connsiteX5" fmla="*/ 3959 w 10416"/>
                <a:gd name="connsiteY5" fmla="*/ 10493 h 10546"/>
                <a:gd name="connsiteX6" fmla="*/ 0 w 10416"/>
                <a:gd name="connsiteY6" fmla="*/ 2590 h 10546"/>
                <a:gd name="connsiteX0" fmla="*/ 0 w 10811"/>
                <a:gd name="connsiteY0" fmla="*/ 2590 h 10546"/>
                <a:gd name="connsiteX1" fmla="*/ 1232 w 10811"/>
                <a:gd name="connsiteY1" fmla="*/ 0 h 10546"/>
                <a:gd name="connsiteX2" fmla="*/ 9138 w 10811"/>
                <a:gd name="connsiteY2" fmla="*/ 1 h 10546"/>
                <a:gd name="connsiteX3" fmla="*/ 10416 w 10811"/>
                <a:gd name="connsiteY3" fmla="*/ 2423 h 10546"/>
                <a:gd name="connsiteX4" fmla="*/ 6457 w 10811"/>
                <a:gd name="connsiteY4" fmla="*/ 10546 h 10546"/>
                <a:gd name="connsiteX5" fmla="*/ 3959 w 10811"/>
                <a:gd name="connsiteY5" fmla="*/ 10493 h 10546"/>
                <a:gd name="connsiteX6" fmla="*/ 0 w 10811"/>
                <a:gd name="connsiteY6" fmla="*/ 2590 h 10546"/>
                <a:gd name="connsiteX0" fmla="*/ 0 w 10710"/>
                <a:gd name="connsiteY0" fmla="*/ 2590 h 10546"/>
                <a:gd name="connsiteX1" fmla="*/ 1232 w 10710"/>
                <a:gd name="connsiteY1" fmla="*/ 0 h 10546"/>
                <a:gd name="connsiteX2" fmla="*/ 9138 w 10710"/>
                <a:gd name="connsiteY2" fmla="*/ 1 h 10546"/>
                <a:gd name="connsiteX3" fmla="*/ 10416 w 10710"/>
                <a:gd name="connsiteY3" fmla="*/ 2423 h 10546"/>
                <a:gd name="connsiteX4" fmla="*/ 6457 w 10710"/>
                <a:gd name="connsiteY4" fmla="*/ 10546 h 10546"/>
                <a:gd name="connsiteX5" fmla="*/ 3959 w 10710"/>
                <a:gd name="connsiteY5" fmla="*/ 10493 h 10546"/>
                <a:gd name="connsiteX6" fmla="*/ 0 w 10710"/>
                <a:gd name="connsiteY6" fmla="*/ 2590 h 10546"/>
                <a:gd name="connsiteX0" fmla="*/ 0 w 10710"/>
                <a:gd name="connsiteY0" fmla="*/ 2590 h 10942"/>
                <a:gd name="connsiteX1" fmla="*/ 1232 w 10710"/>
                <a:gd name="connsiteY1" fmla="*/ 0 h 10942"/>
                <a:gd name="connsiteX2" fmla="*/ 9138 w 10710"/>
                <a:gd name="connsiteY2" fmla="*/ 1 h 10942"/>
                <a:gd name="connsiteX3" fmla="*/ 10416 w 10710"/>
                <a:gd name="connsiteY3" fmla="*/ 2423 h 10942"/>
                <a:gd name="connsiteX4" fmla="*/ 6457 w 10710"/>
                <a:gd name="connsiteY4" fmla="*/ 10546 h 10942"/>
                <a:gd name="connsiteX5" fmla="*/ 3959 w 10710"/>
                <a:gd name="connsiteY5" fmla="*/ 10493 h 10942"/>
                <a:gd name="connsiteX6" fmla="*/ 0 w 10710"/>
                <a:gd name="connsiteY6" fmla="*/ 2590 h 10942"/>
                <a:gd name="connsiteX0" fmla="*/ 0 w 10710"/>
                <a:gd name="connsiteY0" fmla="*/ 2590 h 11365"/>
                <a:gd name="connsiteX1" fmla="*/ 1232 w 10710"/>
                <a:gd name="connsiteY1" fmla="*/ 0 h 11365"/>
                <a:gd name="connsiteX2" fmla="*/ 9138 w 10710"/>
                <a:gd name="connsiteY2" fmla="*/ 1 h 11365"/>
                <a:gd name="connsiteX3" fmla="*/ 10416 w 10710"/>
                <a:gd name="connsiteY3" fmla="*/ 2423 h 11365"/>
                <a:gd name="connsiteX4" fmla="*/ 6457 w 10710"/>
                <a:gd name="connsiteY4" fmla="*/ 10546 h 11365"/>
                <a:gd name="connsiteX5" fmla="*/ 3959 w 10710"/>
                <a:gd name="connsiteY5" fmla="*/ 10493 h 11365"/>
                <a:gd name="connsiteX6" fmla="*/ 0 w 10710"/>
                <a:gd name="connsiteY6" fmla="*/ 2590 h 11365"/>
                <a:gd name="connsiteX0" fmla="*/ 0 w 10710"/>
                <a:gd name="connsiteY0" fmla="*/ 2590 h 11365"/>
                <a:gd name="connsiteX1" fmla="*/ 1232 w 10710"/>
                <a:gd name="connsiteY1" fmla="*/ 0 h 11365"/>
                <a:gd name="connsiteX2" fmla="*/ 9138 w 10710"/>
                <a:gd name="connsiteY2" fmla="*/ 1 h 11365"/>
                <a:gd name="connsiteX3" fmla="*/ 10416 w 10710"/>
                <a:gd name="connsiteY3" fmla="*/ 2423 h 11365"/>
                <a:gd name="connsiteX4" fmla="*/ 6457 w 10710"/>
                <a:gd name="connsiteY4" fmla="*/ 10546 h 11365"/>
                <a:gd name="connsiteX5" fmla="*/ 3959 w 10710"/>
                <a:gd name="connsiteY5" fmla="*/ 10493 h 11365"/>
                <a:gd name="connsiteX6" fmla="*/ 0 w 10710"/>
                <a:gd name="connsiteY6" fmla="*/ 2590 h 11365"/>
                <a:gd name="connsiteX0" fmla="*/ 130 w 10840"/>
                <a:gd name="connsiteY0" fmla="*/ 2590 h 11365"/>
                <a:gd name="connsiteX1" fmla="*/ 1362 w 10840"/>
                <a:gd name="connsiteY1" fmla="*/ 0 h 11365"/>
                <a:gd name="connsiteX2" fmla="*/ 9268 w 10840"/>
                <a:gd name="connsiteY2" fmla="*/ 1 h 11365"/>
                <a:gd name="connsiteX3" fmla="*/ 10546 w 10840"/>
                <a:gd name="connsiteY3" fmla="*/ 2423 h 11365"/>
                <a:gd name="connsiteX4" fmla="*/ 6587 w 10840"/>
                <a:gd name="connsiteY4" fmla="*/ 10546 h 11365"/>
                <a:gd name="connsiteX5" fmla="*/ 4089 w 10840"/>
                <a:gd name="connsiteY5" fmla="*/ 10493 h 11365"/>
                <a:gd name="connsiteX6" fmla="*/ 130 w 10840"/>
                <a:gd name="connsiteY6" fmla="*/ 2590 h 11365"/>
                <a:gd name="connsiteX0" fmla="*/ 148 w 10858"/>
                <a:gd name="connsiteY0" fmla="*/ 2590 h 11365"/>
                <a:gd name="connsiteX1" fmla="*/ 1380 w 10858"/>
                <a:gd name="connsiteY1" fmla="*/ 0 h 11365"/>
                <a:gd name="connsiteX2" fmla="*/ 9286 w 10858"/>
                <a:gd name="connsiteY2" fmla="*/ 1 h 11365"/>
                <a:gd name="connsiteX3" fmla="*/ 10564 w 10858"/>
                <a:gd name="connsiteY3" fmla="*/ 2423 h 11365"/>
                <a:gd name="connsiteX4" fmla="*/ 6605 w 10858"/>
                <a:gd name="connsiteY4" fmla="*/ 10546 h 11365"/>
                <a:gd name="connsiteX5" fmla="*/ 4107 w 10858"/>
                <a:gd name="connsiteY5" fmla="*/ 10493 h 11365"/>
                <a:gd name="connsiteX6" fmla="*/ 148 w 10858"/>
                <a:gd name="connsiteY6" fmla="*/ 2590 h 11365"/>
                <a:gd name="connsiteX0" fmla="*/ 148 w 10858"/>
                <a:gd name="connsiteY0" fmla="*/ 2857 h 11632"/>
                <a:gd name="connsiteX1" fmla="*/ 1380 w 10858"/>
                <a:gd name="connsiteY1" fmla="*/ 267 h 11632"/>
                <a:gd name="connsiteX2" fmla="*/ 9286 w 10858"/>
                <a:gd name="connsiteY2" fmla="*/ 268 h 11632"/>
                <a:gd name="connsiteX3" fmla="*/ 10564 w 10858"/>
                <a:gd name="connsiteY3" fmla="*/ 2690 h 11632"/>
                <a:gd name="connsiteX4" fmla="*/ 6605 w 10858"/>
                <a:gd name="connsiteY4" fmla="*/ 10813 h 11632"/>
                <a:gd name="connsiteX5" fmla="*/ 4107 w 10858"/>
                <a:gd name="connsiteY5" fmla="*/ 10760 h 11632"/>
                <a:gd name="connsiteX6" fmla="*/ 148 w 10858"/>
                <a:gd name="connsiteY6" fmla="*/ 2857 h 11632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858"/>
                <a:gd name="connsiteY0" fmla="*/ 3001 h 11776"/>
                <a:gd name="connsiteX1" fmla="*/ 1380 w 10858"/>
                <a:gd name="connsiteY1" fmla="*/ 411 h 11776"/>
                <a:gd name="connsiteX2" fmla="*/ 9286 w 10858"/>
                <a:gd name="connsiteY2" fmla="*/ 412 h 11776"/>
                <a:gd name="connsiteX3" fmla="*/ 10564 w 10858"/>
                <a:gd name="connsiteY3" fmla="*/ 2834 h 11776"/>
                <a:gd name="connsiteX4" fmla="*/ 6605 w 10858"/>
                <a:gd name="connsiteY4" fmla="*/ 10957 h 11776"/>
                <a:gd name="connsiteX5" fmla="*/ 4107 w 10858"/>
                <a:gd name="connsiteY5" fmla="*/ 10904 h 11776"/>
                <a:gd name="connsiteX6" fmla="*/ 148 w 108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776"/>
                <a:gd name="connsiteX1" fmla="*/ 1380 w 10758"/>
                <a:gd name="connsiteY1" fmla="*/ 411 h 11776"/>
                <a:gd name="connsiteX2" fmla="*/ 9286 w 10758"/>
                <a:gd name="connsiteY2" fmla="*/ 412 h 11776"/>
                <a:gd name="connsiteX3" fmla="*/ 10564 w 10758"/>
                <a:gd name="connsiteY3" fmla="*/ 2834 h 11776"/>
                <a:gd name="connsiteX4" fmla="*/ 6605 w 10758"/>
                <a:gd name="connsiteY4" fmla="*/ 10957 h 11776"/>
                <a:gd name="connsiteX5" fmla="*/ 4107 w 10758"/>
                <a:gd name="connsiteY5" fmla="*/ 10904 h 11776"/>
                <a:gd name="connsiteX6" fmla="*/ 148 w 10758"/>
                <a:gd name="connsiteY6" fmla="*/ 3001 h 11776"/>
                <a:gd name="connsiteX0" fmla="*/ 148 w 10758"/>
                <a:gd name="connsiteY0" fmla="*/ 3001 h 11815"/>
                <a:gd name="connsiteX1" fmla="*/ 1380 w 10758"/>
                <a:gd name="connsiteY1" fmla="*/ 411 h 11815"/>
                <a:gd name="connsiteX2" fmla="*/ 9286 w 10758"/>
                <a:gd name="connsiteY2" fmla="*/ 412 h 11815"/>
                <a:gd name="connsiteX3" fmla="*/ 10564 w 10758"/>
                <a:gd name="connsiteY3" fmla="*/ 2834 h 11815"/>
                <a:gd name="connsiteX4" fmla="*/ 6605 w 10758"/>
                <a:gd name="connsiteY4" fmla="*/ 10957 h 11815"/>
                <a:gd name="connsiteX5" fmla="*/ 4107 w 10758"/>
                <a:gd name="connsiteY5" fmla="*/ 10904 h 11815"/>
                <a:gd name="connsiteX6" fmla="*/ 148 w 10758"/>
                <a:gd name="connsiteY6" fmla="*/ 3001 h 11815"/>
                <a:gd name="connsiteX0" fmla="*/ 148 w 10758"/>
                <a:gd name="connsiteY0" fmla="*/ 3001 h 11758"/>
                <a:gd name="connsiteX1" fmla="*/ 1380 w 10758"/>
                <a:gd name="connsiteY1" fmla="*/ 411 h 11758"/>
                <a:gd name="connsiteX2" fmla="*/ 9286 w 10758"/>
                <a:gd name="connsiteY2" fmla="*/ 412 h 11758"/>
                <a:gd name="connsiteX3" fmla="*/ 10564 w 10758"/>
                <a:gd name="connsiteY3" fmla="*/ 2834 h 11758"/>
                <a:gd name="connsiteX4" fmla="*/ 6605 w 10758"/>
                <a:gd name="connsiteY4" fmla="*/ 10957 h 11758"/>
                <a:gd name="connsiteX5" fmla="*/ 4107 w 10758"/>
                <a:gd name="connsiteY5" fmla="*/ 10904 h 11758"/>
                <a:gd name="connsiteX6" fmla="*/ 148 w 10758"/>
                <a:gd name="connsiteY6" fmla="*/ 3001 h 11758"/>
                <a:gd name="connsiteX0" fmla="*/ 148 w 10758"/>
                <a:gd name="connsiteY0" fmla="*/ 3001 h 11650"/>
                <a:gd name="connsiteX1" fmla="*/ 1380 w 10758"/>
                <a:gd name="connsiteY1" fmla="*/ 411 h 11650"/>
                <a:gd name="connsiteX2" fmla="*/ 9286 w 10758"/>
                <a:gd name="connsiteY2" fmla="*/ 412 h 11650"/>
                <a:gd name="connsiteX3" fmla="*/ 10564 w 10758"/>
                <a:gd name="connsiteY3" fmla="*/ 2834 h 11650"/>
                <a:gd name="connsiteX4" fmla="*/ 6605 w 10758"/>
                <a:gd name="connsiteY4" fmla="*/ 10957 h 11650"/>
                <a:gd name="connsiteX5" fmla="*/ 4107 w 10758"/>
                <a:gd name="connsiteY5" fmla="*/ 10904 h 11650"/>
                <a:gd name="connsiteX6" fmla="*/ 148 w 10758"/>
                <a:gd name="connsiteY6" fmla="*/ 3001 h 11650"/>
                <a:gd name="connsiteX0" fmla="*/ 148 w 10758"/>
                <a:gd name="connsiteY0" fmla="*/ 3001 h 11692"/>
                <a:gd name="connsiteX1" fmla="*/ 1380 w 10758"/>
                <a:gd name="connsiteY1" fmla="*/ 411 h 11692"/>
                <a:gd name="connsiteX2" fmla="*/ 9286 w 10758"/>
                <a:gd name="connsiteY2" fmla="*/ 412 h 11692"/>
                <a:gd name="connsiteX3" fmla="*/ 10564 w 10758"/>
                <a:gd name="connsiteY3" fmla="*/ 2834 h 11692"/>
                <a:gd name="connsiteX4" fmla="*/ 6605 w 10758"/>
                <a:gd name="connsiteY4" fmla="*/ 10957 h 11692"/>
                <a:gd name="connsiteX5" fmla="*/ 4107 w 10758"/>
                <a:gd name="connsiteY5" fmla="*/ 10904 h 11692"/>
                <a:gd name="connsiteX6" fmla="*/ 148 w 10758"/>
                <a:gd name="connsiteY6" fmla="*/ 3001 h 11692"/>
                <a:gd name="connsiteX0" fmla="*/ 148 w 10758"/>
                <a:gd name="connsiteY0" fmla="*/ 3001 h 11736"/>
                <a:gd name="connsiteX1" fmla="*/ 1380 w 10758"/>
                <a:gd name="connsiteY1" fmla="*/ 411 h 11736"/>
                <a:gd name="connsiteX2" fmla="*/ 9286 w 10758"/>
                <a:gd name="connsiteY2" fmla="*/ 412 h 11736"/>
                <a:gd name="connsiteX3" fmla="*/ 10564 w 10758"/>
                <a:gd name="connsiteY3" fmla="*/ 2834 h 11736"/>
                <a:gd name="connsiteX4" fmla="*/ 6605 w 10758"/>
                <a:gd name="connsiteY4" fmla="*/ 10957 h 11736"/>
                <a:gd name="connsiteX5" fmla="*/ 4107 w 10758"/>
                <a:gd name="connsiteY5" fmla="*/ 10904 h 11736"/>
                <a:gd name="connsiteX6" fmla="*/ 148 w 10758"/>
                <a:gd name="connsiteY6" fmla="*/ 3001 h 11736"/>
                <a:gd name="connsiteX0" fmla="*/ 496 w 11106"/>
                <a:gd name="connsiteY0" fmla="*/ 3001 h 11736"/>
                <a:gd name="connsiteX1" fmla="*/ 1728 w 11106"/>
                <a:gd name="connsiteY1" fmla="*/ 411 h 11736"/>
                <a:gd name="connsiteX2" fmla="*/ 9634 w 11106"/>
                <a:gd name="connsiteY2" fmla="*/ 412 h 11736"/>
                <a:gd name="connsiteX3" fmla="*/ 10912 w 11106"/>
                <a:gd name="connsiteY3" fmla="*/ 2834 h 11736"/>
                <a:gd name="connsiteX4" fmla="*/ 6953 w 11106"/>
                <a:gd name="connsiteY4" fmla="*/ 10957 h 11736"/>
                <a:gd name="connsiteX5" fmla="*/ 4455 w 11106"/>
                <a:gd name="connsiteY5" fmla="*/ 10904 h 11736"/>
                <a:gd name="connsiteX6" fmla="*/ 496 w 11106"/>
                <a:gd name="connsiteY6" fmla="*/ 3001 h 11736"/>
                <a:gd name="connsiteX0" fmla="*/ 496 w 11106"/>
                <a:gd name="connsiteY0" fmla="*/ 3001 h 11736"/>
                <a:gd name="connsiteX1" fmla="*/ 1728 w 11106"/>
                <a:gd name="connsiteY1" fmla="*/ 411 h 11736"/>
                <a:gd name="connsiteX2" fmla="*/ 9634 w 11106"/>
                <a:gd name="connsiteY2" fmla="*/ 412 h 11736"/>
                <a:gd name="connsiteX3" fmla="*/ 10912 w 11106"/>
                <a:gd name="connsiteY3" fmla="*/ 2834 h 11736"/>
                <a:gd name="connsiteX4" fmla="*/ 6953 w 11106"/>
                <a:gd name="connsiteY4" fmla="*/ 10957 h 11736"/>
                <a:gd name="connsiteX5" fmla="*/ 4455 w 11106"/>
                <a:gd name="connsiteY5" fmla="*/ 10904 h 11736"/>
                <a:gd name="connsiteX6" fmla="*/ 496 w 11106"/>
                <a:gd name="connsiteY6" fmla="*/ 3001 h 11736"/>
                <a:gd name="connsiteX0" fmla="*/ 496 w 11106"/>
                <a:gd name="connsiteY0" fmla="*/ 2959 h 11694"/>
                <a:gd name="connsiteX1" fmla="*/ 1728 w 11106"/>
                <a:gd name="connsiteY1" fmla="*/ 369 h 11694"/>
                <a:gd name="connsiteX2" fmla="*/ 9634 w 11106"/>
                <a:gd name="connsiteY2" fmla="*/ 370 h 11694"/>
                <a:gd name="connsiteX3" fmla="*/ 10912 w 11106"/>
                <a:gd name="connsiteY3" fmla="*/ 2792 h 11694"/>
                <a:gd name="connsiteX4" fmla="*/ 6953 w 11106"/>
                <a:gd name="connsiteY4" fmla="*/ 10915 h 11694"/>
                <a:gd name="connsiteX5" fmla="*/ 4455 w 11106"/>
                <a:gd name="connsiteY5" fmla="*/ 10862 h 11694"/>
                <a:gd name="connsiteX6" fmla="*/ 496 w 11106"/>
                <a:gd name="connsiteY6" fmla="*/ 2959 h 11694"/>
                <a:gd name="connsiteX0" fmla="*/ 496 w 11221"/>
                <a:gd name="connsiteY0" fmla="*/ 2959 h 11694"/>
                <a:gd name="connsiteX1" fmla="*/ 1728 w 11221"/>
                <a:gd name="connsiteY1" fmla="*/ 369 h 11694"/>
                <a:gd name="connsiteX2" fmla="*/ 9634 w 11221"/>
                <a:gd name="connsiteY2" fmla="*/ 370 h 11694"/>
                <a:gd name="connsiteX3" fmla="*/ 10912 w 11221"/>
                <a:gd name="connsiteY3" fmla="*/ 2792 h 11694"/>
                <a:gd name="connsiteX4" fmla="*/ 6953 w 11221"/>
                <a:gd name="connsiteY4" fmla="*/ 10915 h 11694"/>
                <a:gd name="connsiteX5" fmla="*/ 4455 w 11221"/>
                <a:gd name="connsiteY5" fmla="*/ 10862 h 11694"/>
                <a:gd name="connsiteX6" fmla="*/ 496 w 11221"/>
                <a:gd name="connsiteY6" fmla="*/ 2959 h 11694"/>
                <a:gd name="connsiteX0" fmla="*/ 496 w 11221"/>
                <a:gd name="connsiteY0" fmla="*/ 2959 h 11694"/>
                <a:gd name="connsiteX1" fmla="*/ 1728 w 11221"/>
                <a:gd name="connsiteY1" fmla="*/ 369 h 11694"/>
                <a:gd name="connsiteX2" fmla="*/ 9634 w 11221"/>
                <a:gd name="connsiteY2" fmla="*/ 370 h 11694"/>
                <a:gd name="connsiteX3" fmla="*/ 10912 w 11221"/>
                <a:gd name="connsiteY3" fmla="*/ 2792 h 11694"/>
                <a:gd name="connsiteX4" fmla="*/ 6953 w 11221"/>
                <a:gd name="connsiteY4" fmla="*/ 10915 h 11694"/>
                <a:gd name="connsiteX5" fmla="*/ 4455 w 11221"/>
                <a:gd name="connsiteY5" fmla="*/ 10862 h 11694"/>
                <a:gd name="connsiteX6" fmla="*/ 496 w 11221"/>
                <a:gd name="connsiteY6" fmla="*/ 2959 h 11694"/>
                <a:gd name="connsiteX0" fmla="*/ 496 w 11221"/>
                <a:gd name="connsiteY0" fmla="*/ 2959 h 11983"/>
                <a:gd name="connsiteX1" fmla="*/ 1728 w 11221"/>
                <a:gd name="connsiteY1" fmla="*/ 369 h 11983"/>
                <a:gd name="connsiteX2" fmla="*/ 9634 w 11221"/>
                <a:gd name="connsiteY2" fmla="*/ 370 h 11983"/>
                <a:gd name="connsiteX3" fmla="*/ 10912 w 11221"/>
                <a:gd name="connsiteY3" fmla="*/ 2792 h 11983"/>
                <a:gd name="connsiteX4" fmla="*/ 6953 w 11221"/>
                <a:gd name="connsiteY4" fmla="*/ 10915 h 11983"/>
                <a:gd name="connsiteX5" fmla="*/ 4455 w 11221"/>
                <a:gd name="connsiteY5" fmla="*/ 10862 h 11983"/>
                <a:gd name="connsiteX6" fmla="*/ 496 w 11221"/>
                <a:gd name="connsiteY6" fmla="*/ 2959 h 11983"/>
                <a:gd name="connsiteX0" fmla="*/ 496 w 11221"/>
                <a:gd name="connsiteY0" fmla="*/ 2959 h 11754"/>
                <a:gd name="connsiteX1" fmla="*/ 1728 w 11221"/>
                <a:gd name="connsiteY1" fmla="*/ 369 h 11754"/>
                <a:gd name="connsiteX2" fmla="*/ 9634 w 11221"/>
                <a:gd name="connsiteY2" fmla="*/ 370 h 11754"/>
                <a:gd name="connsiteX3" fmla="*/ 10912 w 11221"/>
                <a:gd name="connsiteY3" fmla="*/ 2792 h 11754"/>
                <a:gd name="connsiteX4" fmla="*/ 6953 w 11221"/>
                <a:gd name="connsiteY4" fmla="*/ 10915 h 11754"/>
                <a:gd name="connsiteX5" fmla="*/ 4455 w 11221"/>
                <a:gd name="connsiteY5" fmla="*/ 10862 h 11754"/>
                <a:gd name="connsiteX6" fmla="*/ 496 w 11221"/>
                <a:gd name="connsiteY6" fmla="*/ 2959 h 11754"/>
                <a:gd name="connsiteX0" fmla="*/ 496 w 11221"/>
                <a:gd name="connsiteY0" fmla="*/ 2959 h 11830"/>
                <a:gd name="connsiteX1" fmla="*/ 1728 w 11221"/>
                <a:gd name="connsiteY1" fmla="*/ 369 h 11830"/>
                <a:gd name="connsiteX2" fmla="*/ 9634 w 11221"/>
                <a:gd name="connsiteY2" fmla="*/ 370 h 11830"/>
                <a:gd name="connsiteX3" fmla="*/ 10912 w 11221"/>
                <a:gd name="connsiteY3" fmla="*/ 2792 h 11830"/>
                <a:gd name="connsiteX4" fmla="*/ 6953 w 11221"/>
                <a:gd name="connsiteY4" fmla="*/ 10915 h 11830"/>
                <a:gd name="connsiteX5" fmla="*/ 4455 w 11221"/>
                <a:gd name="connsiteY5" fmla="*/ 10862 h 11830"/>
                <a:gd name="connsiteX6" fmla="*/ 496 w 11221"/>
                <a:gd name="connsiteY6" fmla="*/ 2959 h 11830"/>
                <a:gd name="connsiteX0" fmla="*/ 496 w 11082"/>
                <a:gd name="connsiteY0" fmla="*/ 2959 h 11830"/>
                <a:gd name="connsiteX1" fmla="*/ 1728 w 11082"/>
                <a:gd name="connsiteY1" fmla="*/ 369 h 11830"/>
                <a:gd name="connsiteX2" fmla="*/ 9634 w 11082"/>
                <a:gd name="connsiteY2" fmla="*/ 370 h 11830"/>
                <a:gd name="connsiteX3" fmla="*/ 10912 w 11082"/>
                <a:gd name="connsiteY3" fmla="*/ 2792 h 11830"/>
                <a:gd name="connsiteX4" fmla="*/ 6953 w 11082"/>
                <a:gd name="connsiteY4" fmla="*/ 10915 h 11830"/>
                <a:gd name="connsiteX5" fmla="*/ 4455 w 11082"/>
                <a:gd name="connsiteY5" fmla="*/ 10862 h 11830"/>
                <a:gd name="connsiteX6" fmla="*/ 496 w 11082"/>
                <a:gd name="connsiteY6" fmla="*/ 2959 h 11830"/>
                <a:gd name="connsiteX0" fmla="*/ 323 w 10909"/>
                <a:gd name="connsiteY0" fmla="*/ 2832 h 11703"/>
                <a:gd name="connsiteX1" fmla="*/ 1555 w 10909"/>
                <a:gd name="connsiteY1" fmla="*/ 242 h 11703"/>
                <a:gd name="connsiteX2" fmla="*/ 9461 w 10909"/>
                <a:gd name="connsiteY2" fmla="*/ 243 h 11703"/>
                <a:gd name="connsiteX3" fmla="*/ 10739 w 10909"/>
                <a:gd name="connsiteY3" fmla="*/ 2665 h 11703"/>
                <a:gd name="connsiteX4" fmla="*/ 6780 w 10909"/>
                <a:gd name="connsiteY4" fmla="*/ 10788 h 11703"/>
                <a:gd name="connsiteX5" fmla="*/ 4282 w 10909"/>
                <a:gd name="connsiteY5" fmla="*/ 10735 h 11703"/>
                <a:gd name="connsiteX6" fmla="*/ 323 w 10909"/>
                <a:gd name="connsiteY6" fmla="*/ 2832 h 11703"/>
                <a:gd name="connsiteX0" fmla="*/ 206 w 10792"/>
                <a:gd name="connsiteY0" fmla="*/ 2871 h 11742"/>
                <a:gd name="connsiteX1" fmla="*/ 1438 w 10792"/>
                <a:gd name="connsiteY1" fmla="*/ 281 h 11742"/>
                <a:gd name="connsiteX2" fmla="*/ 9344 w 10792"/>
                <a:gd name="connsiteY2" fmla="*/ 282 h 11742"/>
                <a:gd name="connsiteX3" fmla="*/ 10622 w 10792"/>
                <a:gd name="connsiteY3" fmla="*/ 2704 h 11742"/>
                <a:gd name="connsiteX4" fmla="*/ 6663 w 10792"/>
                <a:gd name="connsiteY4" fmla="*/ 10827 h 11742"/>
                <a:gd name="connsiteX5" fmla="*/ 4165 w 10792"/>
                <a:gd name="connsiteY5" fmla="*/ 10774 h 11742"/>
                <a:gd name="connsiteX6" fmla="*/ 206 w 10792"/>
                <a:gd name="connsiteY6" fmla="*/ 2871 h 11742"/>
                <a:gd name="connsiteX0" fmla="*/ 206 w 10792"/>
                <a:gd name="connsiteY0" fmla="*/ 2871 h 11742"/>
                <a:gd name="connsiteX1" fmla="*/ 1438 w 10792"/>
                <a:gd name="connsiteY1" fmla="*/ 281 h 11742"/>
                <a:gd name="connsiteX2" fmla="*/ 9344 w 10792"/>
                <a:gd name="connsiteY2" fmla="*/ 282 h 11742"/>
                <a:gd name="connsiteX3" fmla="*/ 10622 w 10792"/>
                <a:gd name="connsiteY3" fmla="*/ 2704 h 11742"/>
                <a:gd name="connsiteX4" fmla="*/ 6663 w 10792"/>
                <a:gd name="connsiteY4" fmla="*/ 10827 h 11742"/>
                <a:gd name="connsiteX5" fmla="*/ 4165 w 10792"/>
                <a:gd name="connsiteY5" fmla="*/ 10774 h 11742"/>
                <a:gd name="connsiteX6" fmla="*/ 206 w 10792"/>
                <a:gd name="connsiteY6" fmla="*/ 2871 h 11742"/>
                <a:gd name="connsiteX0" fmla="*/ 206 w 10733"/>
                <a:gd name="connsiteY0" fmla="*/ 2871 h 11742"/>
                <a:gd name="connsiteX1" fmla="*/ 1438 w 10733"/>
                <a:gd name="connsiteY1" fmla="*/ 281 h 11742"/>
                <a:gd name="connsiteX2" fmla="*/ 9344 w 10733"/>
                <a:gd name="connsiteY2" fmla="*/ 282 h 11742"/>
                <a:gd name="connsiteX3" fmla="*/ 10622 w 10733"/>
                <a:gd name="connsiteY3" fmla="*/ 2704 h 11742"/>
                <a:gd name="connsiteX4" fmla="*/ 6663 w 10733"/>
                <a:gd name="connsiteY4" fmla="*/ 10827 h 11742"/>
                <a:gd name="connsiteX5" fmla="*/ 4165 w 10733"/>
                <a:gd name="connsiteY5" fmla="*/ 10774 h 11742"/>
                <a:gd name="connsiteX6" fmla="*/ 206 w 10733"/>
                <a:gd name="connsiteY6" fmla="*/ 2871 h 11742"/>
                <a:gd name="connsiteX0" fmla="*/ 206 w 10733"/>
                <a:gd name="connsiteY0" fmla="*/ 2871 h 11703"/>
                <a:gd name="connsiteX1" fmla="*/ 1438 w 10733"/>
                <a:gd name="connsiteY1" fmla="*/ 281 h 11703"/>
                <a:gd name="connsiteX2" fmla="*/ 9344 w 10733"/>
                <a:gd name="connsiteY2" fmla="*/ 282 h 11703"/>
                <a:gd name="connsiteX3" fmla="*/ 10622 w 10733"/>
                <a:gd name="connsiteY3" fmla="*/ 2704 h 11703"/>
                <a:gd name="connsiteX4" fmla="*/ 6663 w 10733"/>
                <a:gd name="connsiteY4" fmla="*/ 10827 h 11703"/>
                <a:gd name="connsiteX5" fmla="*/ 4165 w 10733"/>
                <a:gd name="connsiteY5" fmla="*/ 10774 h 11703"/>
                <a:gd name="connsiteX6" fmla="*/ 206 w 10733"/>
                <a:gd name="connsiteY6" fmla="*/ 2871 h 11703"/>
                <a:gd name="connsiteX0" fmla="*/ 206 w 10733"/>
                <a:gd name="connsiteY0" fmla="*/ 2871 h 11781"/>
                <a:gd name="connsiteX1" fmla="*/ 1438 w 10733"/>
                <a:gd name="connsiteY1" fmla="*/ 281 h 11781"/>
                <a:gd name="connsiteX2" fmla="*/ 9344 w 10733"/>
                <a:gd name="connsiteY2" fmla="*/ 282 h 11781"/>
                <a:gd name="connsiteX3" fmla="*/ 10622 w 10733"/>
                <a:gd name="connsiteY3" fmla="*/ 2704 h 11781"/>
                <a:gd name="connsiteX4" fmla="*/ 6663 w 10733"/>
                <a:gd name="connsiteY4" fmla="*/ 10827 h 11781"/>
                <a:gd name="connsiteX5" fmla="*/ 4165 w 10733"/>
                <a:gd name="connsiteY5" fmla="*/ 10774 h 11781"/>
                <a:gd name="connsiteX6" fmla="*/ 206 w 10733"/>
                <a:gd name="connsiteY6" fmla="*/ 2871 h 11781"/>
                <a:gd name="connsiteX0" fmla="*/ 206 w 10752"/>
                <a:gd name="connsiteY0" fmla="*/ 2871 h 11781"/>
                <a:gd name="connsiteX1" fmla="*/ 1438 w 10752"/>
                <a:gd name="connsiteY1" fmla="*/ 281 h 11781"/>
                <a:gd name="connsiteX2" fmla="*/ 9344 w 10752"/>
                <a:gd name="connsiteY2" fmla="*/ 282 h 11781"/>
                <a:gd name="connsiteX3" fmla="*/ 10622 w 10752"/>
                <a:gd name="connsiteY3" fmla="*/ 2704 h 11781"/>
                <a:gd name="connsiteX4" fmla="*/ 6663 w 10752"/>
                <a:gd name="connsiteY4" fmla="*/ 10827 h 11781"/>
                <a:gd name="connsiteX5" fmla="*/ 4165 w 10752"/>
                <a:gd name="connsiteY5" fmla="*/ 10774 h 11781"/>
                <a:gd name="connsiteX6" fmla="*/ 206 w 10752"/>
                <a:gd name="connsiteY6" fmla="*/ 2871 h 11781"/>
                <a:gd name="connsiteX0" fmla="*/ 136 w 10682"/>
                <a:gd name="connsiteY0" fmla="*/ 2814 h 11724"/>
                <a:gd name="connsiteX1" fmla="*/ 1368 w 10682"/>
                <a:gd name="connsiteY1" fmla="*/ 224 h 11724"/>
                <a:gd name="connsiteX2" fmla="*/ 9274 w 10682"/>
                <a:gd name="connsiteY2" fmla="*/ 225 h 11724"/>
                <a:gd name="connsiteX3" fmla="*/ 10552 w 10682"/>
                <a:gd name="connsiteY3" fmla="*/ 2647 h 11724"/>
                <a:gd name="connsiteX4" fmla="*/ 6593 w 10682"/>
                <a:gd name="connsiteY4" fmla="*/ 10770 h 11724"/>
                <a:gd name="connsiteX5" fmla="*/ 4095 w 10682"/>
                <a:gd name="connsiteY5" fmla="*/ 10717 h 11724"/>
                <a:gd name="connsiteX6" fmla="*/ 136 w 10682"/>
                <a:gd name="connsiteY6" fmla="*/ 2814 h 11724"/>
                <a:gd name="connsiteX0" fmla="*/ 136 w 10647"/>
                <a:gd name="connsiteY0" fmla="*/ 2791 h 11701"/>
                <a:gd name="connsiteX1" fmla="*/ 1368 w 10647"/>
                <a:gd name="connsiteY1" fmla="*/ 201 h 11701"/>
                <a:gd name="connsiteX2" fmla="*/ 9274 w 10647"/>
                <a:gd name="connsiteY2" fmla="*/ 202 h 11701"/>
                <a:gd name="connsiteX3" fmla="*/ 10552 w 10647"/>
                <a:gd name="connsiteY3" fmla="*/ 2624 h 11701"/>
                <a:gd name="connsiteX4" fmla="*/ 6593 w 10647"/>
                <a:gd name="connsiteY4" fmla="*/ 10747 h 11701"/>
                <a:gd name="connsiteX5" fmla="*/ 4095 w 10647"/>
                <a:gd name="connsiteY5" fmla="*/ 10694 h 11701"/>
                <a:gd name="connsiteX6" fmla="*/ 136 w 10647"/>
                <a:gd name="connsiteY6" fmla="*/ 2791 h 11701"/>
                <a:gd name="connsiteX0" fmla="*/ 84 w 10595"/>
                <a:gd name="connsiteY0" fmla="*/ 2791 h 11701"/>
                <a:gd name="connsiteX1" fmla="*/ 1316 w 10595"/>
                <a:gd name="connsiteY1" fmla="*/ 201 h 11701"/>
                <a:gd name="connsiteX2" fmla="*/ 9222 w 10595"/>
                <a:gd name="connsiteY2" fmla="*/ 202 h 11701"/>
                <a:gd name="connsiteX3" fmla="*/ 10500 w 10595"/>
                <a:gd name="connsiteY3" fmla="*/ 2624 h 11701"/>
                <a:gd name="connsiteX4" fmla="*/ 6541 w 10595"/>
                <a:gd name="connsiteY4" fmla="*/ 10747 h 11701"/>
                <a:gd name="connsiteX5" fmla="*/ 4043 w 10595"/>
                <a:gd name="connsiteY5" fmla="*/ 10694 h 11701"/>
                <a:gd name="connsiteX6" fmla="*/ 84 w 10595"/>
                <a:gd name="connsiteY6" fmla="*/ 2791 h 11701"/>
                <a:gd name="connsiteX0" fmla="*/ 84 w 10562"/>
                <a:gd name="connsiteY0" fmla="*/ 2791 h 11701"/>
                <a:gd name="connsiteX1" fmla="*/ 1316 w 10562"/>
                <a:gd name="connsiteY1" fmla="*/ 201 h 11701"/>
                <a:gd name="connsiteX2" fmla="*/ 9222 w 10562"/>
                <a:gd name="connsiteY2" fmla="*/ 202 h 11701"/>
                <a:gd name="connsiteX3" fmla="*/ 10500 w 10562"/>
                <a:gd name="connsiteY3" fmla="*/ 2624 h 11701"/>
                <a:gd name="connsiteX4" fmla="*/ 6541 w 10562"/>
                <a:gd name="connsiteY4" fmla="*/ 10747 h 11701"/>
                <a:gd name="connsiteX5" fmla="*/ 4043 w 10562"/>
                <a:gd name="connsiteY5" fmla="*/ 10694 h 11701"/>
                <a:gd name="connsiteX6" fmla="*/ 84 w 10562"/>
                <a:gd name="connsiteY6" fmla="*/ 2791 h 11701"/>
                <a:gd name="connsiteX0" fmla="*/ 84 w 10532"/>
                <a:gd name="connsiteY0" fmla="*/ 2791 h 11701"/>
                <a:gd name="connsiteX1" fmla="*/ 1316 w 10532"/>
                <a:gd name="connsiteY1" fmla="*/ 201 h 11701"/>
                <a:gd name="connsiteX2" fmla="*/ 9222 w 10532"/>
                <a:gd name="connsiteY2" fmla="*/ 202 h 11701"/>
                <a:gd name="connsiteX3" fmla="*/ 10500 w 10532"/>
                <a:gd name="connsiteY3" fmla="*/ 2624 h 11701"/>
                <a:gd name="connsiteX4" fmla="*/ 6541 w 10532"/>
                <a:gd name="connsiteY4" fmla="*/ 10747 h 11701"/>
                <a:gd name="connsiteX5" fmla="*/ 4043 w 10532"/>
                <a:gd name="connsiteY5" fmla="*/ 10694 h 11701"/>
                <a:gd name="connsiteX6" fmla="*/ 84 w 10532"/>
                <a:gd name="connsiteY6" fmla="*/ 2791 h 11701"/>
                <a:gd name="connsiteX0" fmla="*/ 84 w 10532"/>
                <a:gd name="connsiteY0" fmla="*/ 2791 h 11586"/>
                <a:gd name="connsiteX1" fmla="*/ 1316 w 10532"/>
                <a:gd name="connsiteY1" fmla="*/ 201 h 11586"/>
                <a:gd name="connsiteX2" fmla="*/ 9222 w 10532"/>
                <a:gd name="connsiteY2" fmla="*/ 202 h 11586"/>
                <a:gd name="connsiteX3" fmla="*/ 10500 w 10532"/>
                <a:gd name="connsiteY3" fmla="*/ 2624 h 11586"/>
                <a:gd name="connsiteX4" fmla="*/ 6541 w 10532"/>
                <a:gd name="connsiteY4" fmla="*/ 10747 h 11586"/>
                <a:gd name="connsiteX5" fmla="*/ 4043 w 10532"/>
                <a:gd name="connsiteY5" fmla="*/ 10694 h 11586"/>
                <a:gd name="connsiteX6" fmla="*/ 84 w 10532"/>
                <a:gd name="connsiteY6" fmla="*/ 2791 h 11586"/>
                <a:gd name="connsiteX0" fmla="*/ 84 w 10532"/>
                <a:gd name="connsiteY0" fmla="*/ 2791 h 11476"/>
                <a:gd name="connsiteX1" fmla="*/ 1316 w 10532"/>
                <a:gd name="connsiteY1" fmla="*/ 201 h 11476"/>
                <a:gd name="connsiteX2" fmla="*/ 9222 w 10532"/>
                <a:gd name="connsiteY2" fmla="*/ 202 h 11476"/>
                <a:gd name="connsiteX3" fmla="*/ 10500 w 10532"/>
                <a:gd name="connsiteY3" fmla="*/ 2624 h 11476"/>
                <a:gd name="connsiteX4" fmla="*/ 6541 w 10532"/>
                <a:gd name="connsiteY4" fmla="*/ 10747 h 11476"/>
                <a:gd name="connsiteX5" fmla="*/ 4043 w 10532"/>
                <a:gd name="connsiteY5" fmla="*/ 10694 h 11476"/>
                <a:gd name="connsiteX6" fmla="*/ 84 w 10532"/>
                <a:gd name="connsiteY6" fmla="*/ 2791 h 11476"/>
                <a:gd name="connsiteX0" fmla="*/ 79 w 10523"/>
                <a:gd name="connsiteY0" fmla="*/ 3162 h 11847"/>
                <a:gd name="connsiteX1" fmla="*/ 1311 w 10523"/>
                <a:gd name="connsiteY1" fmla="*/ 572 h 11847"/>
                <a:gd name="connsiteX2" fmla="*/ 5236 w 10523"/>
                <a:gd name="connsiteY2" fmla="*/ 0 h 11847"/>
                <a:gd name="connsiteX3" fmla="*/ 9217 w 10523"/>
                <a:gd name="connsiteY3" fmla="*/ 573 h 11847"/>
                <a:gd name="connsiteX4" fmla="*/ 10495 w 10523"/>
                <a:gd name="connsiteY4" fmla="*/ 2995 h 11847"/>
                <a:gd name="connsiteX5" fmla="*/ 6536 w 10523"/>
                <a:gd name="connsiteY5" fmla="*/ 11118 h 11847"/>
                <a:gd name="connsiteX6" fmla="*/ 4038 w 10523"/>
                <a:gd name="connsiteY6" fmla="*/ 11065 h 11847"/>
                <a:gd name="connsiteX7" fmla="*/ 79 w 10523"/>
                <a:gd name="connsiteY7" fmla="*/ 3162 h 11847"/>
                <a:gd name="connsiteX0" fmla="*/ 79 w 10523"/>
                <a:gd name="connsiteY0" fmla="*/ 2923 h 11608"/>
                <a:gd name="connsiteX1" fmla="*/ 1311 w 10523"/>
                <a:gd name="connsiteY1" fmla="*/ 333 h 11608"/>
                <a:gd name="connsiteX2" fmla="*/ 5282 w 10523"/>
                <a:gd name="connsiteY2" fmla="*/ 35 h 11608"/>
                <a:gd name="connsiteX3" fmla="*/ 9217 w 10523"/>
                <a:gd name="connsiteY3" fmla="*/ 334 h 11608"/>
                <a:gd name="connsiteX4" fmla="*/ 10495 w 10523"/>
                <a:gd name="connsiteY4" fmla="*/ 2756 h 11608"/>
                <a:gd name="connsiteX5" fmla="*/ 6536 w 10523"/>
                <a:gd name="connsiteY5" fmla="*/ 10879 h 11608"/>
                <a:gd name="connsiteX6" fmla="*/ 4038 w 10523"/>
                <a:gd name="connsiteY6" fmla="*/ 10826 h 11608"/>
                <a:gd name="connsiteX7" fmla="*/ 79 w 10523"/>
                <a:gd name="connsiteY7" fmla="*/ 2923 h 11608"/>
                <a:gd name="connsiteX0" fmla="*/ 79 w 10523"/>
                <a:gd name="connsiteY0" fmla="*/ 3053 h 11738"/>
                <a:gd name="connsiteX1" fmla="*/ 1311 w 10523"/>
                <a:gd name="connsiteY1" fmla="*/ 463 h 11738"/>
                <a:gd name="connsiteX2" fmla="*/ 5282 w 10523"/>
                <a:gd name="connsiteY2" fmla="*/ 1 h 11738"/>
                <a:gd name="connsiteX3" fmla="*/ 9217 w 10523"/>
                <a:gd name="connsiteY3" fmla="*/ 464 h 11738"/>
                <a:gd name="connsiteX4" fmla="*/ 10495 w 10523"/>
                <a:gd name="connsiteY4" fmla="*/ 2886 h 11738"/>
                <a:gd name="connsiteX5" fmla="*/ 6536 w 10523"/>
                <a:gd name="connsiteY5" fmla="*/ 11009 h 11738"/>
                <a:gd name="connsiteX6" fmla="*/ 4038 w 10523"/>
                <a:gd name="connsiteY6" fmla="*/ 10956 h 11738"/>
                <a:gd name="connsiteX7" fmla="*/ 79 w 10523"/>
                <a:gd name="connsiteY7" fmla="*/ 3053 h 11738"/>
                <a:gd name="connsiteX0" fmla="*/ 79 w 10498"/>
                <a:gd name="connsiteY0" fmla="*/ 3053 h 11663"/>
                <a:gd name="connsiteX1" fmla="*/ 1311 w 10498"/>
                <a:gd name="connsiteY1" fmla="*/ 463 h 11663"/>
                <a:gd name="connsiteX2" fmla="*/ 5282 w 10498"/>
                <a:gd name="connsiteY2" fmla="*/ 1 h 11663"/>
                <a:gd name="connsiteX3" fmla="*/ 9217 w 10498"/>
                <a:gd name="connsiteY3" fmla="*/ 464 h 11663"/>
                <a:gd name="connsiteX4" fmla="*/ 10495 w 10498"/>
                <a:gd name="connsiteY4" fmla="*/ 2886 h 11663"/>
                <a:gd name="connsiteX5" fmla="*/ 8933 w 10498"/>
                <a:gd name="connsiteY5" fmla="*/ 7123 h 11663"/>
                <a:gd name="connsiteX6" fmla="*/ 6536 w 10498"/>
                <a:gd name="connsiteY6" fmla="*/ 11009 h 11663"/>
                <a:gd name="connsiteX7" fmla="*/ 4038 w 10498"/>
                <a:gd name="connsiteY7" fmla="*/ 10956 h 11663"/>
                <a:gd name="connsiteX8" fmla="*/ 79 w 10498"/>
                <a:gd name="connsiteY8" fmla="*/ 3053 h 11663"/>
                <a:gd name="connsiteX0" fmla="*/ 79 w 10501"/>
                <a:gd name="connsiteY0" fmla="*/ 3053 h 11669"/>
                <a:gd name="connsiteX1" fmla="*/ 1311 w 10501"/>
                <a:gd name="connsiteY1" fmla="*/ 463 h 11669"/>
                <a:gd name="connsiteX2" fmla="*/ 5282 w 10501"/>
                <a:gd name="connsiteY2" fmla="*/ 1 h 11669"/>
                <a:gd name="connsiteX3" fmla="*/ 9217 w 10501"/>
                <a:gd name="connsiteY3" fmla="*/ 464 h 11669"/>
                <a:gd name="connsiteX4" fmla="*/ 10495 w 10501"/>
                <a:gd name="connsiteY4" fmla="*/ 2886 h 11669"/>
                <a:gd name="connsiteX5" fmla="*/ 8794 w 10501"/>
                <a:gd name="connsiteY5" fmla="*/ 7013 h 11669"/>
                <a:gd name="connsiteX6" fmla="*/ 6536 w 10501"/>
                <a:gd name="connsiteY6" fmla="*/ 11009 h 11669"/>
                <a:gd name="connsiteX7" fmla="*/ 4038 w 10501"/>
                <a:gd name="connsiteY7" fmla="*/ 10956 h 11669"/>
                <a:gd name="connsiteX8" fmla="*/ 79 w 10501"/>
                <a:gd name="connsiteY8" fmla="*/ 3053 h 11669"/>
                <a:gd name="connsiteX0" fmla="*/ 2 w 10424"/>
                <a:gd name="connsiteY0" fmla="*/ 3053 h 11485"/>
                <a:gd name="connsiteX1" fmla="*/ 1234 w 10424"/>
                <a:gd name="connsiteY1" fmla="*/ 463 h 11485"/>
                <a:gd name="connsiteX2" fmla="*/ 5205 w 10424"/>
                <a:gd name="connsiteY2" fmla="*/ 1 h 11485"/>
                <a:gd name="connsiteX3" fmla="*/ 9140 w 10424"/>
                <a:gd name="connsiteY3" fmla="*/ 464 h 11485"/>
                <a:gd name="connsiteX4" fmla="*/ 10418 w 10424"/>
                <a:gd name="connsiteY4" fmla="*/ 2886 h 11485"/>
                <a:gd name="connsiteX5" fmla="*/ 8717 w 10424"/>
                <a:gd name="connsiteY5" fmla="*/ 7013 h 11485"/>
                <a:gd name="connsiteX6" fmla="*/ 6459 w 10424"/>
                <a:gd name="connsiteY6" fmla="*/ 11009 h 11485"/>
                <a:gd name="connsiteX7" fmla="*/ 3961 w 10424"/>
                <a:gd name="connsiteY7" fmla="*/ 10956 h 11485"/>
                <a:gd name="connsiteX8" fmla="*/ 1415 w 10424"/>
                <a:gd name="connsiteY8" fmla="*/ 6904 h 11485"/>
                <a:gd name="connsiteX9" fmla="*/ 2 w 10424"/>
                <a:gd name="connsiteY9" fmla="*/ 3053 h 11485"/>
                <a:gd name="connsiteX0" fmla="*/ 2 w 10421"/>
                <a:gd name="connsiteY0" fmla="*/ 3053 h 11478"/>
                <a:gd name="connsiteX1" fmla="*/ 1234 w 10421"/>
                <a:gd name="connsiteY1" fmla="*/ 463 h 11478"/>
                <a:gd name="connsiteX2" fmla="*/ 5205 w 10421"/>
                <a:gd name="connsiteY2" fmla="*/ 1 h 11478"/>
                <a:gd name="connsiteX3" fmla="*/ 9140 w 10421"/>
                <a:gd name="connsiteY3" fmla="*/ 464 h 11478"/>
                <a:gd name="connsiteX4" fmla="*/ 10418 w 10421"/>
                <a:gd name="connsiteY4" fmla="*/ 2886 h 11478"/>
                <a:gd name="connsiteX5" fmla="*/ 8856 w 10421"/>
                <a:gd name="connsiteY5" fmla="*/ 7123 h 11478"/>
                <a:gd name="connsiteX6" fmla="*/ 6459 w 10421"/>
                <a:gd name="connsiteY6" fmla="*/ 11009 h 11478"/>
                <a:gd name="connsiteX7" fmla="*/ 3961 w 10421"/>
                <a:gd name="connsiteY7" fmla="*/ 10956 h 11478"/>
                <a:gd name="connsiteX8" fmla="*/ 1415 w 10421"/>
                <a:gd name="connsiteY8" fmla="*/ 6904 h 11478"/>
                <a:gd name="connsiteX9" fmla="*/ 2 w 10421"/>
                <a:gd name="connsiteY9" fmla="*/ 3053 h 1147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10421" h="11478">
                  <a:moveTo>
                    <a:pt x="2" y="3053"/>
                  </a:moveTo>
                  <a:cubicBezTo>
                    <a:pt x="-28" y="1980"/>
                    <a:pt x="367" y="972"/>
                    <a:pt x="1234" y="463"/>
                  </a:cubicBezTo>
                  <a:cubicBezTo>
                    <a:pt x="2101" y="-46"/>
                    <a:pt x="3887" y="1"/>
                    <a:pt x="5205" y="1"/>
                  </a:cubicBezTo>
                  <a:cubicBezTo>
                    <a:pt x="6523" y="1"/>
                    <a:pt x="8271" y="-17"/>
                    <a:pt x="9140" y="464"/>
                  </a:cubicBezTo>
                  <a:cubicBezTo>
                    <a:pt x="10009" y="945"/>
                    <a:pt x="10465" y="1776"/>
                    <a:pt x="10418" y="2886"/>
                  </a:cubicBezTo>
                  <a:cubicBezTo>
                    <a:pt x="10371" y="3996"/>
                    <a:pt x="9516" y="5769"/>
                    <a:pt x="8856" y="7123"/>
                  </a:cubicBezTo>
                  <a:cubicBezTo>
                    <a:pt x="8196" y="8477"/>
                    <a:pt x="7275" y="10370"/>
                    <a:pt x="6459" y="11009"/>
                  </a:cubicBezTo>
                  <a:cubicBezTo>
                    <a:pt x="5643" y="11648"/>
                    <a:pt x="4802" y="11640"/>
                    <a:pt x="3961" y="10956"/>
                  </a:cubicBezTo>
                  <a:cubicBezTo>
                    <a:pt x="3120" y="10272"/>
                    <a:pt x="2075" y="8221"/>
                    <a:pt x="1415" y="6904"/>
                  </a:cubicBezTo>
                  <a:cubicBezTo>
                    <a:pt x="755" y="5587"/>
                    <a:pt x="32" y="4126"/>
                    <a:pt x="2" y="3053"/>
                  </a:cubicBezTo>
                  <a:close/>
                </a:path>
              </a:pathLst>
            </a:custGeom>
            <a:solidFill>
              <a:srgbClr val="0000CC"/>
            </a:solidFill>
            <a:ln w="31750" cmpd="dbl">
              <a:solidFill>
                <a:schemeClr val="bg1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endParaRPr lang="ja-JP" sz="700"/>
            </a:p>
          </xdr:txBody>
        </xdr:sp>
        <xdr:sp macro="" textlink="">
          <xdr:nvSpPr>
            <xdr:cNvPr id="48" name="Text Box 16497">
              <a:extLst>
                <a:ext uri="{FF2B5EF4-FFF2-40B4-BE49-F238E27FC236}">
                  <a16:creationId xmlns:a16="http://schemas.microsoft.com/office/drawing/2014/main" id="{859F9B2E-E31A-46FA-94C9-88901437C2B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390130" y="19102719"/>
              <a:ext cx="267229" cy="88057"/>
            </a:xfrm>
            <a:prstGeom prst="rect">
              <a:avLst/>
            </a:prstGeom>
            <a:noFill/>
            <a:ln>
              <a:noFill/>
            </a:ln>
          </xdr:spPr>
          <xdr:txBody>
            <a:bodyPr wrap="none" lIns="18288" tIns="18288" rIns="18288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en-US" altLang="ja-JP" sz="800" b="1" i="0" u="none" strike="noStrike" baseline="0">
                  <a:solidFill>
                    <a:srgbClr val="FFFFFF"/>
                  </a:solidFill>
                  <a:latin typeface="ＭＳ Ｐゴシック"/>
                  <a:ea typeface="ＭＳ Ｐゴシック"/>
                </a:rPr>
                <a:t>103</a:t>
              </a:r>
              <a:endParaRPr lang="ja-JP" altLang="en-US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endParaRPr>
            </a:p>
          </xdr:txBody>
        </xdr:sp>
      </xdr:grpSp>
      <xdr:cxnSp macro="">
        <xdr:nvCxnSpPr>
          <xdr:cNvPr id="46" name="直線矢印コネクタ 45">
            <a:extLst>
              <a:ext uri="{FF2B5EF4-FFF2-40B4-BE49-F238E27FC236}">
                <a16:creationId xmlns:a16="http://schemas.microsoft.com/office/drawing/2014/main" id="{B98A6989-A9F7-4B85-81A7-922F3A5E05A8}"/>
              </a:ext>
            </a:extLst>
          </xdr:cNvPr>
          <xdr:cNvCxnSpPr/>
        </xdr:nvCxnSpPr>
        <xdr:spPr>
          <a:xfrm flipV="1">
            <a:off x="4911490" y="25534636"/>
            <a:ext cx="4019" cy="366876"/>
          </a:xfrm>
          <a:prstGeom prst="straightConnector1">
            <a:avLst/>
          </a:prstGeom>
          <a:ln w="38100">
            <a:solidFill>
              <a:schemeClr val="bg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911121</xdr:colOff>
      <xdr:row>90</xdr:row>
      <xdr:rowOff>0</xdr:rowOff>
    </xdr:from>
    <xdr:to>
      <xdr:col>9</xdr:col>
      <xdr:colOff>310289</xdr:colOff>
      <xdr:row>93</xdr:row>
      <xdr:rowOff>65336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B7ADFCAA-62E4-412D-B7D5-8214BD2D1A20}"/>
            </a:ext>
          </a:extLst>
        </xdr:cNvPr>
        <xdr:cNvGrpSpPr/>
      </xdr:nvGrpSpPr>
      <xdr:grpSpPr>
        <a:xfrm>
          <a:off x="3750478" y="16328571"/>
          <a:ext cx="1095525" cy="609622"/>
          <a:chOff x="4200402" y="23552878"/>
          <a:chExt cx="1090332" cy="593756"/>
        </a:xfrm>
      </xdr:grpSpPr>
      <xdr:sp macro="" textlink="">
        <xdr:nvSpPr>
          <xdr:cNvPr id="50" name="四角形: 角を丸くする 49">
            <a:extLst>
              <a:ext uri="{FF2B5EF4-FFF2-40B4-BE49-F238E27FC236}">
                <a16:creationId xmlns:a16="http://schemas.microsoft.com/office/drawing/2014/main" id="{654B7A4C-7FB0-4511-88D1-8FAFA41A0E59}"/>
              </a:ext>
            </a:extLst>
          </xdr:cNvPr>
          <xdr:cNvSpPr/>
        </xdr:nvSpPr>
        <xdr:spPr>
          <a:xfrm>
            <a:off x="4200402" y="23552878"/>
            <a:ext cx="1072886" cy="540310"/>
          </a:xfrm>
          <a:prstGeom prst="roundRect">
            <a:avLst>
              <a:gd name="adj" fmla="val 9728"/>
            </a:avLst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t"/>
          <a:lstStyle/>
          <a:p>
            <a:pPr algn="ctr"/>
            <a:r>
              <a:rPr kumimoji="1" lang="ja-JP" altLang="en-US" sz="1100" b="1"/>
              <a:t>大館南　十和田</a:t>
            </a:r>
          </a:p>
        </xdr:txBody>
      </xdr:sp>
      <xdr:sp macro="" textlink="">
        <xdr:nvSpPr>
          <xdr:cNvPr id="51" name="四角形: 1 つの角を丸める 50">
            <a:extLst>
              <a:ext uri="{FF2B5EF4-FFF2-40B4-BE49-F238E27FC236}">
                <a16:creationId xmlns:a16="http://schemas.microsoft.com/office/drawing/2014/main" id="{ADE5A29D-E92C-46CC-B939-923877A125FE}"/>
              </a:ext>
            </a:extLst>
          </xdr:cNvPr>
          <xdr:cNvSpPr/>
        </xdr:nvSpPr>
        <xdr:spPr>
          <a:xfrm rot="10800000">
            <a:off x="4201736" y="23862644"/>
            <a:ext cx="452883" cy="231902"/>
          </a:xfrm>
          <a:prstGeom prst="round1Rect">
            <a:avLst>
              <a:gd name="adj" fmla="val 23849"/>
            </a:avLst>
          </a:prstGeom>
          <a:solidFill>
            <a:schemeClr val="bg1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26</a:t>
            </a:r>
            <a:endParaRPr kumimoji="1" lang="ja-JP" altLang="en-US" sz="1100"/>
          </a:p>
        </xdr:txBody>
      </xdr:sp>
      <xdr:sp macro="" textlink="">
        <xdr:nvSpPr>
          <xdr:cNvPr id="52" name="Line 4019">
            <a:extLst>
              <a:ext uri="{FF2B5EF4-FFF2-40B4-BE49-F238E27FC236}">
                <a16:creationId xmlns:a16="http://schemas.microsoft.com/office/drawing/2014/main" id="{D5096018-1A42-4C09-B0FC-301E7CFD1C1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4743711" y="23924849"/>
            <a:ext cx="141111" cy="141111"/>
          </a:xfrm>
          <a:prstGeom prst="line">
            <a:avLst/>
          </a:prstGeom>
          <a:noFill/>
          <a:ln w="28575">
            <a:solidFill>
              <a:schemeClr val="bg1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4018">
            <a:extLst>
              <a:ext uri="{FF2B5EF4-FFF2-40B4-BE49-F238E27FC236}">
                <a16:creationId xmlns:a16="http://schemas.microsoft.com/office/drawing/2014/main" id="{08238EB7-FF28-4697-8A91-A54ACA11973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83036" y="23873089"/>
            <a:ext cx="797125" cy="3275"/>
          </a:xfrm>
          <a:prstGeom prst="line">
            <a:avLst/>
          </a:prstGeom>
          <a:noFill/>
          <a:ln w="12700">
            <a:solidFill>
              <a:schemeClr val="bg1"/>
            </a:solidFill>
            <a:round/>
            <a:headEnd type="non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476C6A53-56AD-4CB7-99FA-D16D6F519FB8}"/>
              </a:ext>
            </a:extLst>
          </xdr:cNvPr>
          <xdr:cNvSpPr txBox="1"/>
        </xdr:nvSpPr>
        <xdr:spPr>
          <a:xfrm>
            <a:off x="4875236" y="23847010"/>
            <a:ext cx="415498" cy="2855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 b="1">
                <a:solidFill>
                  <a:schemeClr val="bg1"/>
                </a:solidFill>
              </a:rPr>
              <a:t>出口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2F0B9B42-829F-4B0D-85C2-98F5F47D1D05}"/>
              </a:ext>
            </a:extLst>
          </xdr:cNvPr>
          <xdr:cNvSpPr txBox="1"/>
        </xdr:nvSpPr>
        <xdr:spPr>
          <a:xfrm>
            <a:off x="4226983" y="23803848"/>
            <a:ext cx="39267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600" b="1">
                <a:solidFill>
                  <a:srgbClr val="00B050"/>
                </a:solidFill>
              </a:rPr>
              <a:t>26</a:t>
            </a:r>
            <a:endParaRPr kumimoji="1" lang="ja-JP" altLang="en-US" sz="1600" b="1">
              <a:solidFill>
                <a:srgbClr val="00B050"/>
              </a:solidFill>
            </a:endParaRPr>
          </a:p>
        </xdr:txBody>
      </xdr:sp>
    </xdr:grpSp>
    <xdr:clientData/>
  </xdr:twoCellAnchor>
  <xdr:twoCellAnchor editAs="oneCell">
    <xdr:from>
      <xdr:col>4</xdr:col>
      <xdr:colOff>25399</xdr:colOff>
      <xdr:row>124</xdr:row>
      <xdr:rowOff>115929</xdr:rowOff>
    </xdr:from>
    <xdr:to>
      <xdr:col>5</xdr:col>
      <xdr:colOff>664142</xdr:colOff>
      <xdr:row>129</xdr:row>
      <xdr:rowOff>108786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D7740A6E-6D8F-419B-8E67-38C84DC6B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49" y="22163129"/>
          <a:ext cx="892743" cy="881857"/>
        </a:xfrm>
        <a:prstGeom prst="rect">
          <a:avLst/>
        </a:prstGeom>
      </xdr:spPr>
    </xdr:pic>
    <xdr:clientData/>
  </xdr:twoCellAnchor>
  <xdr:twoCellAnchor editAs="oneCell">
    <xdr:from>
      <xdr:col>3</xdr:col>
      <xdr:colOff>672517</xdr:colOff>
      <xdr:row>136</xdr:row>
      <xdr:rowOff>119743</xdr:rowOff>
    </xdr:from>
    <xdr:to>
      <xdr:col>5</xdr:col>
      <xdr:colOff>618202</xdr:colOff>
      <xdr:row>141</xdr:row>
      <xdr:rowOff>112600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716C3E86-AAD9-4CF3-8584-1B058C5C1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7567" y="24300543"/>
          <a:ext cx="910885" cy="881857"/>
        </a:xfrm>
        <a:prstGeom prst="rect">
          <a:avLst/>
        </a:prstGeom>
      </xdr:spPr>
    </xdr:pic>
    <xdr:clientData/>
  </xdr:twoCellAnchor>
  <xdr:twoCellAnchor editAs="oneCell">
    <xdr:from>
      <xdr:col>3</xdr:col>
      <xdr:colOff>597663</xdr:colOff>
      <xdr:row>160</xdr:row>
      <xdr:rowOff>84454</xdr:rowOff>
    </xdr:from>
    <xdr:to>
      <xdr:col>5</xdr:col>
      <xdr:colOff>738543</xdr:colOff>
      <xdr:row>165</xdr:row>
      <xdr:rowOff>77311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C00797BF-092F-45F4-B1F8-8C0D07A2B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2713" y="28532454"/>
          <a:ext cx="1106080" cy="881857"/>
        </a:xfrm>
        <a:prstGeom prst="rect">
          <a:avLst/>
        </a:prstGeom>
      </xdr:spPr>
    </xdr:pic>
    <xdr:clientData/>
  </xdr:twoCellAnchor>
  <xdr:twoCellAnchor>
    <xdr:from>
      <xdr:col>10</xdr:col>
      <xdr:colOff>26442</xdr:colOff>
      <xdr:row>96</xdr:row>
      <xdr:rowOff>82588</xdr:rowOff>
    </xdr:from>
    <xdr:to>
      <xdr:col>11</xdr:col>
      <xdr:colOff>101861</xdr:colOff>
      <xdr:row>101</xdr:row>
      <xdr:rowOff>68157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6BE5ECB9-3907-464C-8F17-583AFACB5381}"/>
            </a:ext>
          </a:extLst>
        </xdr:cNvPr>
        <xdr:cNvGrpSpPr/>
      </xdr:nvGrpSpPr>
      <xdr:grpSpPr>
        <a:xfrm>
          <a:off x="5006656" y="17499731"/>
          <a:ext cx="882776" cy="892712"/>
          <a:chOff x="5000609" y="17077497"/>
          <a:chExt cx="881676" cy="870721"/>
        </a:xfrm>
      </xdr:grpSpPr>
      <xdr:sp macro="" textlink="">
        <xdr:nvSpPr>
          <xdr:cNvPr id="62" name="四角形: 角を丸くする 61">
            <a:extLst>
              <a:ext uri="{FF2B5EF4-FFF2-40B4-BE49-F238E27FC236}">
                <a16:creationId xmlns:a16="http://schemas.microsoft.com/office/drawing/2014/main" id="{E95E8AAC-F7B0-473E-9200-393BC80D9B0B}"/>
              </a:ext>
            </a:extLst>
          </xdr:cNvPr>
          <xdr:cNvSpPr/>
        </xdr:nvSpPr>
        <xdr:spPr>
          <a:xfrm>
            <a:off x="5000609" y="17077497"/>
            <a:ext cx="881676" cy="870721"/>
          </a:xfrm>
          <a:prstGeom prst="roundRect">
            <a:avLst>
              <a:gd name="adj" fmla="val 6175"/>
            </a:avLst>
          </a:prstGeom>
          <a:solidFill>
            <a:schemeClr val="bg1"/>
          </a:solidFill>
          <a:ln>
            <a:solidFill>
              <a:srgbClr val="0000C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フリーフォーム: 図形 62">
            <a:extLst>
              <a:ext uri="{FF2B5EF4-FFF2-40B4-BE49-F238E27FC236}">
                <a16:creationId xmlns:a16="http://schemas.microsoft.com/office/drawing/2014/main" id="{EAF0DC39-15B1-4F60-9E0B-A25013062C14}"/>
              </a:ext>
            </a:extLst>
          </xdr:cNvPr>
          <xdr:cNvSpPr>
            <a:spLocks noChangeAspect="1"/>
          </xdr:cNvSpPr>
        </xdr:nvSpPr>
        <xdr:spPr>
          <a:xfrm>
            <a:off x="5026124" y="17430039"/>
            <a:ext cx="352229" cy="269971"/>
          </a:xfrm>
          <a:custGeom>
            <a:avLst/>
            <a:gdLst>
              <a:gd name="connsiteX0" fmla="*/ 311728 w 320387"/>
              <a:gd name="connsiteY0" fmla="*/ 0 h 236681"/>
              <a:gd name="connsiteX1" fmla="*/ 320387 w 320387"/>
              <a:gd name="connsiteY1" fmla="*/ 155863 h 236681"/>
              <a:gd name="connsiteX2" fmla="*/ 5773 w 320387"/>
              <a:gd name="connsiteY2" fmla="*/ 236681 h 236681"/>
              <a:gd name="connsiteX3" fmla="*/ 0 w 320387"/>
              <a:gd name="connsiteY3" fmla="*/ 170295 h 236681"/>
              <a:gd name="connsiteX4" fmla="*/ 311728 w 320387"/>
              <a:gd name="connsiteY4" fmla="*/ 0 h 236681"/>
              <a:gd name="connsiteX0" fmla="*/ 321349 w 321349"/>
              <a:gd name="connsiteY0" fmla="*/ 0 h 246381"/>
              <a:gd name="connsiteX1" fmla="*/ 320387 w 321349"/>
              <a:gd name="connsiteY1" fmla="*/ 165563 h 246381"/>
              <a:gd name="connsiteX2" fmla="*/ 5773 w 321349"/>
              <a:gd name="connsiteY2" fmla="*/ 246381 h 246381"/>
              <a:gd name="connsiteX3" fmla="*/ 0 w 321349"/>
              <a:gd name="connsiteY3" fmla="*/ 179995 h 246381"/>
              <a:gd name="connsiteX4" fmla="*/ 321349 w 321349"/>
              <a:gd name="connsiteY4" fmla="*/ 0 h 246381"/>
              <a:gd name="connsiteX0" fmla="*/ 321349 w 321349"/>
              <a:gd name="connsiteY0" fmla="*/ 0 h 248321"/>
              <a:gd name="connsiteX1" fmla="*/ 320387 w 321349"/>
              <a:gd name="connsiteY1" fmla="*/ 165563 h 248321"/>
              <a:gd name="connsiteX2" fmla="*/ 5773 w 321349"/>
              <a:gd name="connsiteY2" fmla="*/ 248321 h 248321"/>
              <a:gd name="connsiteX3" fmla="*/ 0 w 321349"/>
              <a:gd name="connsiteY3" fmla="*/ 179995 h 248321"/>
              <a:gd name="connsiteX4" fmla="*/ 321349 w 321349"/>
              <a:gd name="connsiteY4" fmla="*/ 0 h 248321"/>
              <a:gd name="connsiteX0" fmla="*/ 321349 w 321349"/>
              <a:gd name="connsiteY0" fmla="*/ 0 h 248321"/>
              <a:gd name="connsiteX1" fmla="*/ 320387 w 321349"/>
              <a:gd name="connsiteY1" fmla="*/ 165563 h 248321"/>
              <a:gd name="connsiteX2" fmla="*/ 613 w 321349"/>
              <a:gd name="connsiteY2" fmla="*/ 248321 h 248321"/>
              <a:gd name="connsiteX3" fmla="*/ 0 w 321349"/>
              <a:gd name="connsiteY3" fmla="*/ 179995 h 248321"/>
              <a:gd name="connsiteX4" fmla="*/ 321349 w 321349"/>
              <a:gd name="connsiteY4" fmla="*/ 0 h 2483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21349" h="248321">
                <a:moveTo>
                  <a:pt x="321349" y="0"/>
                </a:moveTo>
                <a:cubicBezTo>
                  <a:pt x="321028" y="55188"/>
                  <a:pt x="320708" y="110375"/>
                  <a:pt x="320387" y="165563"/>
                </a:cubicBezTo>
                <a:lnTo>
                  <a:pt x="613" y="248321"/>
                </a:lnTo>
                <a:cubicBezTo>
                  <a:pt x="409" y="225546"/>
                  <a:pt x="204" y="202770"/>
                  <a:pt x="0" y="179995"/>
                </a:cubicBezTo>
                <a:lnTo>
                  <a:pt x="321349" y="0"/>
                </a:lnTo>
                <a:close/>
              </a:path>
            </a:pathLst>
          </a:custGeom>
          <a:solidFill>
            <a:srgbClr val="0000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6E1CDA8E-C06B-4D80-A843-1401C47493A1}"/>
              </a:ext>
            </a:extLst>
          </xdr:cNvPr>
          <xdr:cNvGrpSpPr/>
        </xdr:nvGrpSpPr>
        <xdr:grpSpPr>
          <a:xfrm>
            <a:off x="5383481" y="17136466"/>
            <a:ext cx="119135" cy="734665"/>
            <a:chOff x="5800160" y="17148592"/>
            <a:chExt cx="119135" cy="739016"/>
          </a:xfrm>
        </xdr:grpSpPr>
        <xdr:sp macro="" textlink="">
          <xdr:nvSpPr>
            <xdr:cNvPr id="70" name="フローチャート: 論理積ゲート 69">
              <a:extLst>
                <a:ext uri="{FF2B5EF4-FFF2-40B4-BE49-F238E27FC236}">
                  <a16:creationId xmlns:a16="http://schemas.microsoft.com/office/drawing/2014/main" id="{44BEB29C-A598-4002-8844-3EE3702CC288}"/>
                </a:ext>
              </a:extLst>
            </xdr:cNvPr>
            <xdr:cNvSpPr/>
          </xdr:nvSpPr>
          <xdr:spPr>
            <a:xfrm rot="16200000">
              <a:off x="5730677" y="17218075"/>
              <a:ext cx="257765" cy="118800"/>
            </a:xfrm>
            <a:prstGeom prst="flowChartDelay">
              <a:avLst/>
            </a:prstGeom>
            <a:solidFill>
              <a:srgbClr val="0000C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1" name="フローチャート: 論理積ゲート 70">
              <a:extLst>
                <a:ext uri="{FF2B5EF4-FFF2-40B4-BE49-F238E27FC236}">
                  <a16:creationId xmlns:a16="http://schemas.microsoft.com/office/drawing/2014/main" id="{45C0DBC5-AC71-48B5-847C-2500AB6AD4B9}"/>
                </a:ext>
              </a:extLst>
            </xdr:cNvPr>
            <xdr:cNvSpPr/>
          </xdr:nvSpPr>
          <xdr:spPr>
            <a:xfrm rot="5400000" flipV="1">
              <a:off x="5581386" y="17549699"/>
              <a:ext cx="557018" cy="118800"/>
            </a:xfrm>
            <a:prstGeom prst="flowChartDelay">
              <a:avLst/>
            </a:prstGeom>
            <a:solidFill>
              <a:srgbClr val="0000C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5" name="フリーフォーム: 図形 64">
            <a:extLst>
              <a:ext uri="{FF2B5EF4-FFF2-40B4-BE49-F238E27FC236}">
                <a16:creationId xmlns:a16="http://schemas.microsoft.com/office/drawing/2014/main" id="{18E5D80C-26EB-40F6-AC07-3E38563842D2}"/>
              </a:ext>
            </a:extLst>
          </xdr:cNvPr>
          <xdr:cNvSpPr>
            <a:spLocks noChangeAspect="1"/>
          </xdr:cNvSpPr>
        </xdr:nvSpPr>
        <xdr:spPr>
          <a:xfrm flipH="1">
            <a:off x="5507186" y="17429789"/>
            <a:ext cx="352229" cy="269971"/>
          </a:xfrm>
          <a:custGeom>
            <a:avLst/>
            <a:gdLst>
              <a:gd name="connsiteX0" fmla="*/ 311728 w 320387"/>
              <a:gd name="connsiteY0" fmla="*/ 0 h 236681"/>
              <a:gd name="connsiteX1" fmla="*/ 320387 w 320387"/>
              <a:gd name="connsiteY1" fmla="*/ 155863 h 236681"/>
              <a:gd name="connsiteX2" fmla="*/ 5773 w 320387"/>
              <a:gd name="connsiteY2" fmla="*/ 236681 h 236681"/>
              <a:gd name="connsiteX3" fmla="*/ 0 w 320387"/>
              <a:gd name="connsiteY3" fmla="*/ 170295 h 236681"/>
              <a:gd name="connsiteX4" fmla="*/ 311728 w 320387"/>
              <a:gd name="connsiteY4" fmla="*/ 0 h 236681"/>
              <a:gd name="connsiteX0" fmla="*/ 321349 w 321349"/>
              <a:gd name="connsiteY0" fmla="*/ 0 h 246381"/>
              <a:gd name="connsiteX1" fmla="*/ 320387 w 321349"/>
              <a:gd name="connsiteY1" fmla="*/ 165563 h 246381"/>
              <a:gd name="connsiteX2" fmla="*/ 5773 w 321349"/>
              <a:gd name="connsiteY2" fmla="*/ 246381 h 246381"/>
              <a:gd name="connsiteX3" fmla="*/ 0 w 321349"/>
              <a:gd name="connsiteY3" fmla="*/ 179995 h 246381"/>
              <a:gd name="connsiteX4" fmla="*/ 321349 w 321349"/>
              <a:gd name="connsiteY4" fmla="*/ 0 h 246381"/>
              <a:gd name="connsiteX0" fmla="*/ 321349 w 321349"/>
              <a:gd name="connsiteY0" fmla="*/ 0 h 248321"/>
              <a:gd name="connsiteX1" fmla="*/ 320387 w 321349"/>
              <a:gd name="connsiteY1" fmla="*/ 165563 h 248321"/>
              <a:gd name="connsiteX2" fmla="*/ 5773 w 321349"/>
              <a:gd name="connsiteY2" fmla="*/ 248321 h 248321"/>
              <a:gd name="connsiteX3" fmla="*/ 0 w 321349"/>
              <a:gd name="connsiteY3" fmla="*/ 179995 h 248321"/>
              <a:gd name="connsiteX4" fmla="*/ 321349 w 321349"/>
              <a:gd name="connsiteY4" fmla="*/ 0 h 248321"/>
              <a:gd name="connsiteX0" fmla="*/ 321349 w 321349"/>
              <a:gd name="connsiteY0" fmla="*/ 0 h 248321"/>
              <a:gd name="connsiteX1" fmla="*/ 320387 w 321349"/>
              <a:gd name="connsiteY1" fmla="*/ 165563 h 248321"/>
              <a:gd name="connsiteX2" fmla="*/ 613 w 321349"/>
              <a:gd name="connsiteY2" fmla="*/ 248321 h 248321"/>
              <a:gd name="connsiteX3" fmla="*/ 0 w 321349"/>
              <a:gd name="connsiteY3" fmla="*/ 179995 h 248321"/>
              <a:gd name="connsiteX4" fmla="*/ 321349 w 321349"/>
              <a:gd name="connsiteY4" fmla="*/ 0 h 2483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21349" h="248321">
                <a:moveTo>
                  <a:pt x="321349" y="0"/>
                </a:moveTo>
                <a:cubicBezTo>
                  <a:pt x="321028" y="55188"/>
                  <a:pt x="320708" y="110375"/>
                  <a:pt x="320387" y="165563"/>
                </a:cubicBezTo>
                <a:lnTo>
                  <a:pt x="613" y="248321"/>
                </a:lnTo>
                <a:cubicBezTo>
                  <a:pt x="409" y="225546"/>
                  <a:pt x="204" y="202770"/>
                  <a:pt x="0" y="179995"/>
                </a:cubicBezTo>
                <a:lnTo>
                  <a:pt x="321349" y="0"/>
                </a:lnTo>
                <a:close/>
              </a:path>
            </a:pathLst>
          </a:custGeom>
          <a:solidFill>
            <a:srgbClr val="0000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6" name="グループ化 65">
            <a:extLst>
              <a:ext uri="{FF2B5EF4-FFF2-40B4-BE49-F238E27FC236}">
                <a16:creationId xmlns:a16="http://schemas.microsoft.com/office/drawing/2014/main" id="{DBDB7EE9-9589-4867-9EAF-CD50DB865BDC}"/>
              </a:ext>
            </a:extLst>
          </xdr:cNvPr>
          <xdr:cNvGrpSpPr/>
        </xdr:nvGrpSpPr>
        <xdr:grpSpPr>
          <a:xfrm>
            <a:off x="5288204" y="17768453"/>
            <a:ext cx="313266" cy="169338"/>
            <a:chOff x="5288204" y="17768453"/>
            <a:chExt cx="313266" cy="169338"/>
          </a:xfrm>
        </xdr:grpSpPr>
        <xdr:cxnSp macro="">
          <xdr:nvCxnSpPr>
            <xdr:cNvPr id="67" name="直線コネクタ 66">
              <a:extLst>
                <a:ext uri="{FF2B5EF4-FFF2-40B4-BE49-F238E27FC236}">
                  <a16:creationId xmlns:a16="http://schemas.microsoft.com/office/drawing/2014/main" id="{75728193-181A-43A3-A96C-19503B9EFD85}"/>
                </a:ext>
              </a:extLst>
            </xdr:cNvPr>
            <xdr:cNvCxnSpPr/>
          </xdr:nvCxnSpPr>
          <xdr:spPr>
            <a:xfrm flipH="1">
              <a:off x="5443681" y="17768453"/>
              <a:ext cx="0" cy="153940"/>
            </a:xfrm>
            <a:prstGeom prst="line">
              <a:avLst/>
            </a:prstGeom>
            <a:ln w="28575">
              <a:solidFill>
                <a:srgbClr val="0000C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8" name="平行四辺形 67">
              <a:extLst>
                <a:ext uri="{FF2B5EF4-FFF2-40B4-BE49-F238E27FC236}">
                  <a16:creationId xmlns:a16="http://schemas.microsoft.com/office/drawing/2014/main" id="{41F3267E-83B8-4C4D-8E81-B75250766942}"/>
                </a:ext>
              </a:extLst>
            </xdr:cNvPr>
            <xdr:cNvSpPr/>
          </xdr:nvSpPr>
          <xdr:spPr>
            <a:xfrm rot="5400000">
              <a:off x="5453301" y="17789623"/>
              <a:ext cx="144321" cy="152016"/>
            </a:xfrm>
            <a:prstGeom prst="parallelogram">
              <a:avLst>
                <a:gd name="adj" fmla="val 59615"/>
              </a:avLst>
            </a:prstGeom>
            <a:solidFill>
              <a:srgbClr val="0000C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9" name="平行四辺形 68">
              <a:extLst>
                <a:ext uri="{FF2B5EF4-FFF2-40B4-BE49-F238E27FC236}">
                  <a16:creationId xmlns:a16="http://schemas.microsoft.com/office/drawing/2014/main" id="{DE08F54D-D671-42F3-AE69-D1448D058742}"/>
                </a:ext>
              </a:extLst>
            </xdr:cNvPr>
            <xdr:cNvSpPr/>
          </xdr:nvSpPr>
          <xdr:spPr>
            <a:xfrm rot="16200000" flipH="1">
              <a:off x="5292051" y="17788084"/>
              <a:ext cx="144321" cy="152016"/>
            </a:xfrm>
            <a:prstGeom prst="parallelogram">
              <a:avLst>
                <a:gd name="adj" fmla="val 59615"/>
              </a:avLst>
            </a:prstGeom>
            <a:solidFill>
              <a:srgbClr val="0000C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11</xdr:col>
      <xdr:colOff>21406</xdr:colOff>
      <xdr:row>102</xdr:row>
      <xdr:rowOff>0</xdr:rowOff>
    </xdr:from>
    <xdr:to>
      <xdr:col>13</xdr:col>
      <xdr:colOff>311135</xdr:colOff>
      <xdr:row>106</xdr:row>
      <xdr:rowOff>170514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5A7B2D4F-148C-46DB-A9C9-BA70AD3AF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99906" y="18135600"/>
          <a:ext cx="899329" cy="88171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98</xdr:row>
      <xdr:rowOff>172127</xdr:rowOff>
    </xdr:from>
    <xdr:to>
      <xdr:col>3</xdr:col>
      <xdr:colOff>332421</xdr:colOff>
      <xdr:row>99</xdr:row>
      <xdr:rowOff>80954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2E7CCF0D-9297-4201-AE2A-F2CAD603FD74}"/>
            </a:ext>
          </a:extLst>
        </xdr:cNvPr>
        <xdr:cNvGrpSpPr/>
      </xdr:nvGrpSpPr>
      <xdr:grpSpPr>
        <a:xfrm>
          <a:off x="1043214" y="17952127"/>
          <a:ext cx="332421" cy="90256"/>
          <a:chOff x="2568182" y="56968377"/>
          <a:chExt cx="336820" cy="82800"/>
        </a:xfrm>
      </xdr:grpSpPr>
      <xdr:grpSp>
        <xdr:nvGrpSpPr>
          <xdr:cNvPr id="74" name="グループ化 73">
            <a:extLst>
              <a:ext uri="{FF2B5EF4-FFF2-40B4-BE49-F238E27FC236}">
                <a16:creationId xmlns:a16="http://schemas.microsoft.com/office/drawing/2014/main" id="{16A26AFC-4CB6-487D-9EBA-3C1491A1B3AE}"/>
              </a:ext>
            </a:extLst>
          </xdr:cNvPr>
          <xdr:cNvGrpSpPr/>
        </xdr:nvGrpSpPr>
        <xdr:grpSpPr>
          <a:xfrm rot="19730814">
            <a:off x="2568182" y="56972559"/>
            <a:ext cx="336820" cy="78486"/>
            <a:chOff x="2936441" y="57287073"/>
            <a:chExt cx="336488" cy="78817"/>
          </a:xfrm>
        </xdr:grpSpPr>
        <xdr:sp macro="" textlink="">
          <xdr:nvSpPr>
            <xdr:cNvPr id="76" name="Line 122">
              <a:extLst>
                <a:ext uri="{FF2B5EF4-FFF2-40B4-BE49-F238E27FC236}">
                  <a16:creationId xmlns:a16="http://schemas.microsoft.com/office/drawing/2014/main" id="{91256ACC-7597-47F7-A06F-E81E27110D96}"/>
                </a:ext>
              </a:extLst>
            </xdr:cNvPr>
            <xdr:cNvSpPr>
              <a:spLocks noChangeShapeType="1"/>
            </xdr:cNvSpPr>
          </xdr:nvSpPr>
          <xdr:spPr bwMode="auto">
            <a:xfrm rot="10800000">
              <a:off x="2946640" y="57326919"/>
              <a:ext cx="288000" cy="0"/>
            </a:xfrm>
            <a:prstGeom prst="line">
              <a:avLst/>
            </a:prstGeom>
            <a:noFill/>
            <a:ln w="38100" cmpd="dbl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" name="Oval 126">
              <a:extLst>
                <a:ext uri="{FF2B5EF4-FFF2-40B4-BE49-F238E27FC236}">
                  <a16:creationId xmlns:a16="http://schemas.microsoft.com/office/drawing/2014/main" id="{E5955B7F-B54A-4636-811C-8CC552061854}"/>
                </a:ext>
              </a:extLst>
            </xdr:cNvPr>
            <xdr:cNvSpPr>
              <a:spLocks noChangeArrowheads="1"/>
            </xdr:cNvSpPr>
          </xdr:nvSpPr>
          <xdr:spPr bwMode="auto">
            <a:xfrm rot="10800000">
              <a:off x="3196350" y="57287948"/>
              <a:ext cx="76579" cy="7794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126">
              <a:extLst>
                <a:ext uri="{FF2B5EF4-FFF2-40B4-BE49-F238E27FC236}">
                  <a16:creationId xmlns:a16="http://schemas.microsoft.com/office/drawing/2014/main" id="{8EE315FF-407C-4FDF-BC9F-7DCC06E86678}"/>
                </a:ext>
              </a:extLst>
            </xdr:cNvPr>
            <xdr:cNvSpPr>
              <a:spLocks noChangeArrowheads="1"/>
            </xdr:cNvSpPr>
          </xdr:nvSpPr>
          <xdr:spPr bwMode="auto">
            <a:xfrm rot="10800000">
              <a:off x="2936441" y="57287073"/>
              <a:ext cx="76579" cy="7794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cxnSp macro="">
        <xdr:nvCxnSpPr>
          <xdr:cNvPr id="75" name="直線コネクタ 74">
            <a:extLst>
              <a:ext uri="{FF2B5EF4-FFF2-40B4-BE49-F238E27FC236}">
                <a16:creationId xmlns:a16="http://schemas.microsoft.com/office/drawing/2014/main" id="{0C4ECF22-EE0C-4416-A9CD-15B3504FC9FF}"/>
              </a:ext>
            </a:extLst>
          </xdr:cNvPr>
          <xdr:cNvCxnSpPr/>
        </xdr:nvCxnSpPr>
        <xdr:spPr>
          <a:xfrm flipV="1">
            <a:off x="2667089" y="56968377"/>
            <a:ext cx="144000" cy="82800"/>
          </a:xfrm>
          <a:prstGeom prst="line">
            <a:avLst/>
          </a:prstGeom>
          <a:ln w="158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673841</xdr:colOff>
      <xdr:row>97</xdr:row>
      <xdr:rowOff>0</xdr:rowOff>
    </xdr:from>
    <xdr:to>
      <xdr:col>4</xdr:col>
      <xdr:colOff>20907</xdr:colOff>
      <xdr:row>98</xdr:row>
      <xdr:rowOff>62701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68412FD-EB79-4F1F-8DA4-880F2F45CD2A}"/>
            </a:ext>
          </a:extLst>
        </xdr:cNvPr>
        <xdr:cNvGrpSpPr/>
      </xdr:nvGrpSpPr>
      <xdr:grpSpPr>
        <a:xfrm rot="9350874">
          <a:off x="1717055" y="17598571"/>
          <a:ext cx="54638" cy="244130"/>
          <a:chOff x="5606866" y="43023551"/>
          <a:chExt cx="57518" cy="227771"/>
        </a:xfrm>
      </xdr:grpSpPr>
      <xdr:sp macro="" textlink="">
        <xdr:nvSpPr>
          <xdr:cNvPr id="80" name="楕円 79">
            <a:extLst>
              <a:ext uri="{FF2B5EF4-FFF2-40B4-BE49-F238E27FC236}">
                <a16:creationId xmlns:a16="http://schemas.microsoft.com/office/drawing/2014/main" id="{F5646DD1-69F6-4BFB-88D7-EA7D95953FF1}"/>
              </a:ext>
            </a:extLst>
          </xdr:cNvPr>
          <xdr:cNvSpPr/>
        </xdr:nvSpPr>
        <xdr:spPr>
          <a:xfrm>
            <a:off x="5606866" y="43023551"/>
            <a:ext cx="57518" cy="57518"/>
          </a:xfrm>
          <a:prstGeom prst="ellipse">
            <a:avLst/>
          </a:prstGeom>
          <a:solidFill>
            <a:schemeClr val="bg1"/>
          </a:solidFill>
          <a:ln w="19050" cmpd="sng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1" name="直線コネクタ 80">
            <a:extLst>
              <a:ext uri="{FF2B5EF4-FFF2-40B4-BE49-F238E27FC236}">
                <a16:creationId xmlns:a16="http://schemas.microsoft.com/office/drawing/2014/main" id="{6F89BF6A-707C-40CB-9389-2B201C952711}"/>
              </a:ext>
            </a:extLst>
          </xdr:cNvPr>
          <xdr:cNvCxnSpPr>
            <a:stCxn id="80" idx="4"/>
          </xdr:cNvCxnSpPr>
        </xdr:nvCxnSpPr>
        <xdr:spPr>
          <a:xfrm>
            <a:off x="5635625" y="43081069"/>
            <a:ext cx="1150" cy="17025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</xdr:col>
      <xdr:colOff>157003</xdr:colOff>
      <xdr:row>90</xdr:row>
      <xdr:rowOff>12688</xdr:rowOff>
    </xdr:from>
    <xdr:to>
      <xdr:col>3</xdr:col>
      <xdr:colOff>157003</xdr:colOff>
      <xdr:row>96</xdr:row>
      <xdr:rowOff>30128</xdr:rowOff>
    </xdr:to>
    <xdr:sp macro="" textlink="">
      <xdr:nvSpPr>
        <xdr:cNvPr id="82" name="Line 4018">
          <a:extLst>
            <a:ext uri="{FF2B5EF4-FFF2-40B4-BE49-F238E27FC236}">
              <a16:creationId xmlns:a16="http://schemas.microsoft.com/office/drawing/2014/main" id="{81596DD6-0B8B-43FA-9224-6E25025DBF60}"/>
            </a:ext>
          </a:extLst>
        </xdr:cNvPr>
        <xdr:cNvSpPr>
          <a:spLocks noChangeShapeType="1"/>
        </xdr:cNvSpPr>
      </xdr:nvSpPr>
      <xdr:spPr bwMode="auto">
        <a:xfrm rot="10800000" flipH="1" flipV="1">
          <a:off x="1192053" y="16014688"/>
          <a:ext cx="0" cy="1084240"/>
        </a:xfrm>
        <a:prstGeom prst="line">
          <a:avLst/>
        </a:prstGeom>
        <a:noFill/>
        <a:ln w="57150">
          <a:solidFill>
            <a:srgbClr val="000000"/>
          </a:solidFill>
          <a:round/>
          <a:headEnd type="none" w="med" len="med"/>
          <a:tailEnd type="oval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192640</xdr:colOff>
      <xdr:row>91</xdr:row>
      <xdr:rowOff>102599</xdr:rowOff>
    </xdr:from>
    <xdr:to>
      <xdr:col>5</xdr:col>
      <xdr:colOff>195450</xdr:colOff>
      <xdr:row>91</xdr:row>
      <xdr:rowOff>102599</xdr:rowOff>
    </xdr:to>
    <xdr:sp macro="" textlink="">
      <xdr:nvSpPr>
        <xdr:cNvPr id="83" name="Line 4019">
          <a:extLst>
            <a:ext uri="{FF2B5EF4-FFF2-40B4-BE49-F238E27FC236}">
              <a16:creationId xmlns:a16="http://schemas.microsoft.com/office/drawing/2014/main" id="{435286CF-F66E-4B65-8D72-1C235E8269C4}"/>
            </a:ext>
          </a:extLst>
        </xdr:cNvPr>
        <xdr:cNvSpPr>
          <a:spLocks noChangeShapeType="1"/>
        </xdr:cNvSpPr>
      </xdr:nvSpPr>
      <xdr:spPr bwMode="auto">
        <a:xfrm flipV="1">
          <a:off x="764140" y="16282399"/>
          <a:ext cx="1431560" cy="0"/>
        </a:xfrm>
        <a:prstGeom prst="line">
          <a:avLst/>
        </a:prstGeom>
        <a:noFill/>
        <a:ln w="57150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456232</xdr:colOff>
      <xdr:row>90</xdr:row>
      <xdr:rowOff>103637</xdr:rowOff>
    </xdr:from>
    <xdr:to>
      <xdr:col>3</xdr:col>
      <xdr:colOff>334391</xdr:colOff>
      <xdr:row>92</xdr:row>
      <xdr:rowOff>120072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3CBE4297-1852-42E2-B8EA-68D66493238C}"/>
            </a:ext>
          </a:extLst>
        </xdr:cNvPr>
        <xdr:cNvGrpSpPr/>
      </xdr:nvGrpSpPr>
      <xdr:grpSpPr>
        <a:xfrm>
          <a:off x="1036803" y="16432208"/>
          <a:ext cx="340802" cy="379293"/>
          <a:chOff x="13403264" y="17967480"/>
          <a:chExt cx="350604" cy="350606"/>
        </a:xfrm>
      </xdr:grpSpPr>
      <xdr:sp macro="" textlink="">
        <xdr:nvSpPr>
          <xdr:cNvPr id="85" name="Oval 151">
            <a:extLst>
              <a:ext uri="{FF2B5EF4-FFF2-40B4-BE49-F238E27FC236}">
                <a16:creationId xmlns:a16="http://schemas.microsoft.com/office/drawing/2014/main" id="{4D32EFD5-1AE5-4D05-BCFD-B9C9EB748A80}"/>
              </a:ext>
            </a:extLst>
          </xdr:cNvPr>
          <xdr:cNvSpPr>
            <a:spLocks noChangeArrowheads="1"/>
          </xdr:cNvSpPr>
        </xdr:nvSpPr>
        <xdr:spPr bwMode="auto">
          <a:xfrm>
            <a:off x="13417552" y="17967480"/>
            <a:ext cx="72000" cy="72000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Oval 151">
            <a:extLst>
              <a:ext uri="{FF2B5EF4-FFF2-40B4-BE49-F238E27FC236}">
                <a16:creationId xmlns:a16="http://schemas.microsoft.com/office/drawing/2014/main" id="{9A19D3CD-4D3B-497C-8E00-10F3ED0EFDD3}"/>
              </a:ext>
            </a:extLst>
          </xdr:cNvPr>
          <xdr:cNvSpPr>
            <a:spLocks noChangeArrowheads="1"/>
          </xdr:cNvSpPr>
        </xdr:nvSpPr>
        <xdr:spPr bwMode="auto">
          <a:xfrm>
            <a:off x="13681868" y="17967482"/>
            <a:ext cx="72000" cy="72000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Oval 151">
            <a:extLst>
              <a:ext uri="{FF2B5EF4-FFF2-40B4-BE49-F238E27FC236}">
                <a16:creationId xmlns:a16="http://schemas.microsoft.com/office/drawing/2014/main" id="{CF7BADCA-C55F-4E85-9932-E8A9C2CDF84C}"/>
              </a:ext>
            </a:extLst>
          </xdr:cNvPr>
          <xdr:cNvSpPr>
            <a:spLocks noChangeArrowheads="1"/>
          </xdr:cNvSpPr>
        </xdr:nvSpPr>
        <xdr:spPr bwMode="auto">
          <a:xfrm>
            <a:off x="13412789" y="18236559"/>
            <a:ext cx="72000" cy="72000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Oval 151">
            <a:extLst>
              <a:ext uri="{FF2B5EF4-FFF2-40B4-BE49-F238E27FC236}">
                <a16:creationId xmlns:a16="http://schemas.microsoft.com/office/drawing/2014/main" id="{BFF41013-5AEE-4553-991F-58BEC30CB133}"/>
              </a:ext>
            </a:extLst>
          </xdr:cNvPr>
          <xdr:cNvSpPr>
            <a:spLocks noChangeArrowheads="1"/>
          </xdr:cNvSpPr>
        </xdr:nvSpPr>
        <xdr:spPr bwMode="auto">
          <a:xfrm>
            <a:off x="13686630" y="18236561"/>
            <a:ext cx="72000" cy="72000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5</xdr:col>
      <xdr:colOff>532802</xdr:colOff>
      <xdr:row>89</xdr:row>
      <xdr:rowOff>107022</xdr:rowOff>
    </xdr:from>
    <xdr:to>
      <xdr:col>6</xdr:col>
      <xdr:colOff>421050</xdr:colOff>
      <xdr:row>91</xdr:row>
      <xdr:rowOff>56474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43D20EA5-C3EF-4C43-8A42-F60447948FF6}"/>
            </a:ext>
          </a:extLst>
        </xdr:cNvPr>
        <xdr:cNvSpPr txBox="1"/>
      </xdr:nvSpPr>
      <xdr:spPr>
        <a:xfrm>
          <a:off x="2533052" y="15931222"/>
          <a:ext cx="726448" cy="305052"/>
        </a:xfrm>
        <a:prstGeom prst="rect">
          <a:avLst/>
        </a:prstGeom>
        <a:noFill/>
        <a:ln w="19050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kumimoji="1" lang="ja-JP" altLang="en-US" sz="1400" b="1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落合北</a:t>
          </a:r>
        </a:p>
      </xdr:txBody>
    </xdr:sp>
    <xdr:clientData/>
  </xdr:twoCellAnchor>
  <xdr:twoCellAnchor editAs="oneCell">
    <xdr:from>
      <xdr:col>5</xdr:col>
      <xdr:colOff>561099</xdr:colOff>
      <xdr:row>91</xdr:row>
      <xdr:rowOff>153969</xdr:rowOff>
    </xdr:from>
    <xdr:to>
      <xdr:col>6</xdr:col>
      <xdr:colOff>259765</xdr:colOff>
      <xdr:row>92</xdr:row>
      <xdr:rowOff>110320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1DC5757E-FEC7-40CD-8850-5CA05B919490}"/>
            </a:ext>
          </a:extLst>
        </xdr:cNvPr>
        <xdr:cNvGrpSpPr/>
      </xdr:nvGrpSpPr>
      <xdr:grpSpPr>
        <a:xfrm>
          <a:off x="2565885" y="16663969"/>
          <a:ext cx="533237" cy="137780"/>
          <a:chOff x="3933701" y="3421324"/>
          <a:chExt cx="535438" cy="134771"/>
        </a:xfrm>
      </xdr:grpSpPr>
      <xdr:grpSp>
        <xdr:nvGrpSpPr>
          <xdr:cNvPr id="91" name="グループ化 90">
            <a:extLst>
              <a:ext uri="{FF2B5EF4-FFF2-40B4-BE49-F238E27FC236}">
                <a16:creationId xmlns:a16="http://schemas.microsoft.com/office/drawing/2014/main" id="{8065006A-9F30-419E-BF04-C3BFA37F6D91}"/>
              </a:ext>
            </a:extLst>
          </xdr:cNvPr>
          <xdr:cNvGrpSpPr/>
        </xdr:nvGrpSpPr>
        <xdr:grpSpPr>
          <a:xfrm>
            <a:off x="4075073" y="3421324"/>
            <a:ext cx="394066" cy="134771"/>
            <a:chOff x="4129089" y="13151826"/>
            <a:chExt cx="394066" cy="134772"/>
          </a:xfrm>
        </xdr:grpSpPr>
        <xdr:sp macro="" textlink="">
          <xdr:nvSpPr>
            <xdr:cNvPr id="93" name="AutoShape 18521">
              <a:extLst>
                <a:ext uri="{FF2B5EF4-FFF2-40B4-BE49-F238E27FC236}">
                  <a16:creationId xmlns:a16="http://schemas.microsoft.com/office/drawing/2014/main" id="{BE0D5492-6D78-42AA-ABF0-C3F5A2AC27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29089" y="13151826"/>
              <a:ext cx="394066" cy="134772"/>
            </a:xfrm>
            <a:prstGeom prst="flowChartTerminator">
              <a:avLst/>
            </a:prstGeom>
            <a:noFill/>
            <a:ln w="19050">
              <a:solidFill>
                <a:srgbClr val="000000">
                  <a:alpha val="98000"/>
                </a:srgbClr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4" name="Oval 18522">
              <a:extLst>
                <a:ext uri="{FF2B5EF4-FFF2-40B4-BE49-F238E27FC236}">
                  <a16:creationId xmlns:a16="http://schemas.microsoft.com/office/drawing/2014/main" id="{D2F557E3-DC60-45CC-AB3A-5B6B67C1257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76856" y="13182887"/>
              <a:ext cx="71651" cy="68104"/>
            </a:xfrm>
            <a:prstGeom prst="ellipse">
              <a:avLst/>
            </a:prstGeom>
            <a:noFill/>
            <a:ln w="12700">
              <a:solidFill>
                <a:srgbClr val="000000">
                  <a:alpha val="98000"/>
                </a:srgb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5" name="Oval 18523">
              <a:extLst>
                <a:ext uri="{FF2B5EF4-FFF2-40B4-BE49-F238E27FC236}">
                  <a16:creationId xmlns:a16="http://schemas.microsoft.com/office/drawing/2014/main" id="{A9D9786A-BE44-4FA8-A1E1-88F40D23546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0302" y="13182887"/>
              <a:ext cx="71651" cy="68104"/>
            </a:xfrm>
            <a:prstGeom prst="ellipse">
              <a:avLst/>
            </a:prstGeom>
            <a:noFill/>
            <a:ln w="12700">
              <a:solidFill>
                <a:srgbClr val="000000">
                  <a:alpha val="98000"/>
                </a:srgb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6" name="Oval 18524">
              <a:extLst>
                <a:ext uri="{FF2B5EF4-FFF2-40B4-BE49-F238E27FC236}">
                  <a16:creationId xmlns:a16="http://schemas.microsoft.com/office/drawing/2014/main" id="{9D84E03B-CC94-4A67-B4D6-61E1301AD1F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3749" y="13182887"/>
              <a:ext cx="71651" cy="68104"/>
            </a:xfrm>
            <a:prstGeom prst="ellipse">
              <a:avLst/>
            </a:prstGeom>
            <a:noFill/>
            <a:ln w="12700">
              <a:solidFill>
                <a:srgbClr val="000000">
                  <a:alpha val="98000"/>
                </a:srgb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92" name="Oval 151">
            <a:extLst>
              <a:ext uri="{FF2B5EF4-FFF2-40B4-BE49-F238E27FC236}">
                <a16:creationId xmlns:a16="http://schemas.microsoft.com/office/drawing/2014/main" id="{1BFF2E81-6FC2-49ED-A8BE-9039DF1D7A4E}"/>
              </a:ext>
            </a:extLst>
          </xdr:cNvPr>
          <xdr:cNvSpPr>
            <a:spLocks noChangeArrowheads="1"/>
          </xdr:cNvSpPr>
        </xdr:nvSpPr>
        <xdr:spPr bwMode="auto">
          <a:xfrm>
            <a:off x="3933701" y="3447144"/>
            <a:ext cx="72000" cy="71162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8</xdr:col>
      <xdr:colOff>405723</xdr:colOff>
      <xdr:row>78</xdr:row>
      <xdr:rowOff>76162</xdr:rowOff>
    </xdr:from>
    <xdr:to>
      <xdr:col>8</xdr:col>
      <xdr:colOff>556336</xdr:colOff>
      <xdr:row>79</xdr:row>
      <xdr:rowOff>163882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C1F05845-C404-4569-ABE9-0204BE85BE18}"/>
            </a:ext>
          </a:extLst>
        </xdr:cNvPr>
        <xdr:cNvGrpSpPr/>
      </xdr:nvGrpSpPr>
      <xdr:grpSpPr>
        <a:xfrm>
          <a:off x="4315509" y="14227591"/>
          <a:ext cx="150613" cy="269148"/>
          <a:chOff x="3730626" y="95273813"/>
          <a:chExt cx="150812" cy="273940"/>
        </a:xfrm>
      </xdr:grpSpPr>
      <xdr:sp macro="" textlink="">
        <xdr:nvSpPr>
          <xdr:cNvPr id="98" name="Line 4452">
            <a:extLst>
              <a:ext uri="{FF2B5EF4-FFF2-40B4-BE49-F238E27FC236}">
                <a16:creationId xmlns:a16="http://schemas.microsoft.com/office/drawing/2014/main" id="{5DEF63FE-4E9B-4BDC-89B5-9813F0A7890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804383" y="95311464"/>
            <a:ext cx="0" cy="23628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フローチャート: 組合せ 98">
            <a:extLst>
              <a:ext uri="{FF2B5EF4-FFF2-40B4-BE49-F238E27FC236}">
                <a16:creationId xmlns:a16="http://schemas.microsoft.com/office/drawing/2014/main" id="{E4AF47B8-6E5D-4635-AB80-2941367476D6}"/>
              </a:ext>
            </a:extLst>
          </xdr:cNvPr>
          <xdr:cNvSpPr/>
        </xdr:nvSpPr>
        <xdr:spPr>
          <a:xfrm>
            <a:off x="3730626" y="95273813"/>
            <a:ext cx="150812" cy="139806"/>
          </a:xfrm>
          <a:prstGeom prst="flowChartMerge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9</xdr:col>
      <xdr:colOff>30905</xdr:colOff>
      <xdr:row>78</xdr:row>
      <xdr:rowOff>8800</xdr:rowOff>
    </xdr:from>
    <xdr:to>
      <xdr:col>10</xdr:col>
      <xdr:colOff>272750</xdr:colOff>
      <xdr:row>81</xdr:row>
      <xdr:rowOff>59250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49C9FADB-465D-4555-A3BF-B85E58314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58455" y="13877200"/>
          <a:ext cx="686345" cy="583850"/>
        </a:xfrm>
        <a:prstGeom prst="rect">
          <a:avLst/>
        </a:prstGeom>
      </xdr:spPr>
    </xdr:pic>
    <xdr:clientData/>
  </xdr:twoCellAnchor>
  <xdr:twoCellAnchor>
    <xdr:from>
      <xdr:col>8</xdr:col>
      <xdr:colOff>85618</xdr:colOff>
      <xdr:row>95</xdr:row>
      <xdr:rowOff>128426</xdr:rowOff>
    </xdr:from>
    <xdr:to>
      <xdr:col>8</xdr:col>
      <xdr:colOff>481618</xdr:colOff>
      <xdr:row>98</xdr:row>
      <xdr:rowOff>20852</xdr:rowOff>
    </xdr:to>
    <xdr:pic>
      <xdr:nvPicPr>
        <xdr:cNvPr id="101" name="Picture 109" descr="給油">
          <a:extLst>
            <a:ext uri="{FF2B5EF4-FFF2-40B4-BE49-F238E27FC236}">
              <a16:creationId xmlns:a16="http://schemas.microsoft.com/office/drawing/2014/main" id="{D9545FE6-7183-41C9-88F9-64F90B2E3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868" y="17019426"/>
          <a:ext cx="396000" cy="425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254722</xdr:colOff>
      <xdr:row>106</xdr:row>
      <xdr:rowOff>60051</xdr:rowOff>
    </xdr:to>
    <xdr:grpSp>
      <xdr:nvGrpSpPr>
        <xdr:cNvPr id="102" name="グループ化 101">
          <a:extLst>
            <a:ext uri="{FF2B5EF4-FFF2-40B4-BE49-F238E27FC236}">
              <a16:creationId xmlns:a16="http://schemas.microsoft.com/office/drawing/2014/main" id="{1145ACAC-7203-4A3A-9B15-D5F1629E426E}"/>
            </a:ext>
          </a:extLst>
        </xdr:cNvPr>
        <xdr:cNvGrpSpPr/>
      </xdr:nvGrpSpPr>
      <xdr:grpSpPr>
        <a:xfrm>
          <a:off x="2839357" y="18687143"/>
          <a:ext cx="254722" cy="604337"/>
          <a:chOff x="2674816" y="26832476"/>
          <a:chExt cx="256810" cy="577850"/>
        </a:xfrm>
      </xdr:grpSpPr>
      <xdr:sp macro="" textlink="">
        <xdr:nvSpPr>
          <xdr:cNvPr id="103" name="Freeform 164">
            <a:extLst>
              <a:ext uri="{FF2B5EF4-FFF2-40B4-BE49-F238E27FC236}">
                <a16:creationId xmlns:a16="http://schemas.microsoft.com/office/drawing/2014/main" id="{9D710860-AFDA-41CE-84BF-4105F2331DA0}"/>
              </a:ext>
            </a:extLst>
          </xdr:cNvPr>
          <xdr:cNvSpPr>
            <a:spLocks/>
          </xdr:cNvSpPr>
        </xdr:nvSpPr>
        <xdr:spPr bwMode="auto">
          <a:xfrm rot="10800000" flipH="1">
            <a:off x="2674816" y="26848627"/>
            <a:ext cx="71278" cy="558387"/>
          </a:xfrm>
          <a:custGeom>
            <a:avLst/>
            <a:gdLst>
              <a:gd name="T0" fmla="*/ 0 w 14"/>
              <a:gd name="T1" fmla="*/ 0 h 44"/>
              <a:gd name="T2" fmla="*/ 1 w 14"/>
              <a:gd name="T3" fmla="*/ 1 h 44"/>
              <a:gd name="T4" fmla="*/ 1 w 14"/>
              <a:gd name="T5" fmla="*/ 1 h 44"/>
              <a:gd name="T6" fmla="*/ 0 w 14"/>
              <a:gd name="T7" fmla="*/ 1 h 44"/>
              <a:gd name="T8" fmla="*/ 0 60000 65536"/>
              <a:gd name="T9" fmla="*/ 0 60000 65536"/>
              <a:gd name="T10" fmla="*/ 0 60000 65536"/>
              <a:gd name="T11" fmla="*/ 0 60000 65536"/>
              <a:gd name="T12" fmla="*/ 0 w 14"/>
              <a:gd name="T13" fmla="*/ 0 h 44"/>
              <a:gd name="T14" fmla="*/ 14 w 14"/>
              <a:gd name="T15" fmla="*/ 44 h 44"/>
              <a:gd name="connsiteX0" fmla="*/ 0 w 10000"/>
              <a:gd name="connsiteY0" fmla="*/ 0 h 10000"/>
              <a:gd name="connsiteX1" fmla="*/ 10000 w 10000"/>
              <a:gd name="connsiteY1" fmla="*/ 1472 h 10000"/>
              <a:gd name="connsiteX2" fmla="*/ 10000 w 10000"/>
              <a:gd name="connsiteY2" fmla="*/ 8182 h 10000"/>
              <a:gd name="connsiteX3" fmla="*/ 0 w 10000"/>
              <a:gd name="connsiteY3" fmla="*/ 10000 h 10000"/>
              <a:gd name="connsiteX0" fmla="*/ 0 w 10420"/>
              <a:gd name="connsiteY0" fmla="*/ 0 h 10000"/>
              <a:gd name="connsiteX1" fmla="*/ 10420 w 10420"/>
              <a:gd name="connsiteY1" fmla="*/ 1027 h 10000"/>
              <a:gd name="connsiteX2" fmla="*/ 10000 w 10420"/>
              <a:gd name="connsiteY2" fmla="*/ 8182 h 10000"/>
              <a:gd name="connsiteX3" fmla="*/ 0 w 10420"/>
              <a:gd name="connsiteY3" fmla="*/ 10000 h 10000"/>
              <a:gd name="connsiteX0" fmla="*/ 0 w 12520"/>
              <a:gd name="connsiteY0" fmla="*/ 0 h 10000"/>
              <a:gd name="connsiteX1" fmla="*/ 10420 w 12520"/>
              <a:gd name="connsiteY1" fmla="*/ 1027 h 10000"/>
              <a:gd name="connsiteX2" fmla="*/ 12520 w 12520"/>
              <a:gd name="connsiteY2" fmla="*/ 9270 h 10000"/>
              <a:gd name="connsiteX3" fmla="*/ 0 w 12520"/>
              <a:gd name="connsiteY3" fmla="*/ 10000 h 10000"/>
              <a:gd name="connsiteX0" fmla="*/ 0 w 10420"/>
              <a:gd name="connsiteY0" fmla="*/ 0 h 10000"/>
              <a:gd name="connsiteX1" fmla="*/ 10420 w 10420"/>
              <a:gd name="connsiteY1" fmla="*/ 1027 h 10000"/>
              <a:gd name="connsiteX2" fmla="*/ 9161 w 10420"/>
              <a:gd name="connsiteY2" fmla="*/ 8627 h 10000"/>
              <a:gd name="connsiteX3" fmla="*/ 0 w 10420"/>
              <a:gd name="connsiteY3" fmla="*/ 10000 h 10000"/>
              <a:gd name="connsiteX0" fmla="*/ 0 w 10841"/>
              <a:gd name="connsiteY0" fmla="*/ 0 h 10000"/>
              <a:gd name="connsiteX1" fmla="*/ 10420 w 10841"/>
              <a:gd name="connsiteY1" fmla="*/ 1027 h 10000"/>
              <a:gd name="connsiteX2" fmla="*/ 10841 w 10841"/>
              <a:gd name="connsiteY2" fmla="*/ 8429 h 10000"/>
              <a:gd name="connsiteX3" fmla="*/ 0 w 10841"/>
              <a:gd name="connsiteY3" fmla="*/ 10000 h 10000"/>
              <a:gd name="connsiteX0" fmla="*/ 0 w 10841"/>
              <a:gd name="connsiteY0" fmla="*/ 0 h 10000"/>
              <a:gd name="connsiteX1" fmla="*/ 10420 w 10841"/>
              <a:gd name="connsiteY1" fmla="*/ 1027 h 10000"/>
              <a:gd name="connsiteX2" fmla="*/ 10841 w 10841"/>
              <a:gd name="connsiteY2" fmla="*/ 8874 h 10000"/>
              <a:gd name="connsiteX3" fmla="*/ 0 w 10841"/>
              <a:gd name="connsiteY3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41" h="10000">
                <a:moveTo>
                  <a:pt x="0" y="0"/>
                </a:moveTo>
                <a:lnTo>
                  <a:pt x="10420" y="1027"/>
                </a:lnTo>
                <a:cubicBezTo>
                  <a:pt x="10560" y="3494"/>
                  <a:pt x="10701" y="6407"/>
                  <a:pt x="10841" y="8874"/>
                </a:cubicBezTo>
                <a:lnTo>
                  <a:pt x="0" y="1000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04" name="直線コネクタ 103">
            <a:extLst>
              <a:ext uri="{FF2B5EF4-FFF2-40B4-BE49-F238E27FC236}">
                <a16:creationId xmlns:a16="http://schemas.microsoft.com/office/drawing/2014/main" id="{2BD9E746-71CC-472B-AB17-5CDA866D1CC3}"/>
              </a:ext>
            </a:extLst>
          </xdr:cNvPr>
          <xdr:cNvCxnSpPr/>
        </xdr:nvCxnSpPr>
        <xdr:spPr>
          <a:xfrm rot="10800000">
            <a:off x="2810472" y="26832476"/>
            <a:ext cx="0" cy="571408"/>
          </a:xfrm>
          <a:prstGeom prst="line">
            <a:avLst/>
          </a:prstGeom>
          <a:ln w="1143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5" name="Freeform 164">
            <a:extLst>
              <a:ext uri="{FF2B5EF4-FFF2-40B4-BE49-F238E27FC236}">
                <a16:creationId xmlns:a16="http://schemas.microsoft.com/office/drawing/2014/main" id="{29093829-A558-45AD-AD04-578565647B17}"/>
              </a:ext>
            </a:extLst>
          </xdr:cNvPr>
          <xdr:cNvSpPr>
            <a:spLocks/>
          </xdr:cNvSpPr>
        </xdr:nvSpPr>
        <xdr:spPr bwMode="auto">
          <a:xfrm rot="10800000">
            <a:off x="2860348" y="26851939"/>
            <a:ext cx="71278" cy="558387"/>
          </a:xfrm>
          <a:custGeom>
            <a:avLst/>
            <a:gdLst>
              <a:gd name="T0" fmla="*/ 0 w 14"/>
              <a:gd name="T1" fmla="*/ 0 h 44"/>
              <a:gd name="T2" fmla="*/ 1 w 14"/>
              <a:gd name="T3" fmla="*/ 1 h 44"/>
              <a:gd name="T4" fmla="*/ 1 w 14"/>
              <a:gd name="T5" fmla="*/ 1 h 44"/>
              <a:gd name="T6" fmla="*/ 0 w 14"/>
              <a:gd name="T7" fmla="*/ 1 h 44"/>
              <a:gd name="T8" fmla="*/ 0 60000 65536"/>
              <a:gd name="T9" fmla="*/ 0 60000 65536"/>
              <a:gd name="T10" fmla="*/ 0 60000 65536"/>
              <a:gd name="T11" fmla="*/ 0 60000 65536"/>
              <a:gd name="T12" fmla="*/ 0 w 14"/>
              <a:gd name="T13" fmla="*/ 0 h 44"/>
              <a:gd name="T14" fmla="*/ 14 w 14"/>
              <a:gd name="T15" fmla="*/ 44 h 44"/>
              <a:gd name="connsiteX0" fmla="*/ 0 w 10000"/>
              <a:gd name="connsiteY0" fmla="*/ 0 h 10000"/>
              <a:gd name="connsiteX1" fmla="*/ 10000 w 10000"/>
              <a:gd name="connsiteY1" fmla="*/ 1472 h 10000"/>
              <a:gd name="connsiteX2" fmla="*/ 10000 w 10000"/>
              <a:gd name="connsiteY2" fmla="*/ 8182 h 10000"/>
              <a:gd name="connsiteX3" fmla="*/ 0 w 10000"/>
              <a:gd name="connsiteY3" fmla="*/ 10000 h 10000"/>
              <a:gd name="connsiteX0" fmla="*/ 0 w 10420"/>
              <a:gd name="connsiteY0" fmla="*/ 0 h 10000"/>
              <a:gd name="connsiteX1" fmla="*/ 10420 w 10420"/>
              <a:gd name="connsiteY1" fmla="*/ 1027 h 10000"/>
              <a:gd name="connsiteX2" fmla="*/ 10000 w 10420"/>
              <a:gd name="connsiteY2" fmla="*/ 8182 h 10000"/>
              <a:gd name="connsiteX3" fmla="*/ 0 w 10420"/>
              <a:gd name="connsiteY3" fmla="*/ 10000 h 10000"/>
              <a:gd name="connsiteX0" fmla="*/ 0 w 12520"/>
              <a:gd name="connsiteY0" fmla="*/ 0 h 10000"/>
              <a:gd name="connsiteX1" fmla="*/ 10420 w 12520"/>
              <a:gd name="connsiteY1" fmla="*/ 1027 h 10000"/>
              <a:gd name="connsiteX2" fmla="*/ 12520 w 12520"/>
              <a:gd name="connsiteY2" fmla="*/ 9270 h 10000"/>
              <a:gd name="connsiteX3" fmla="*/ 0 w 12520"/>
              <a:gd name="connsiteY3" fmla="*/ 10000 h 10000"/>
              <a:gd name="connsiteX0" fmla="*/ 0 w 10420"/>
              <a:gd name="connsiteY0" fmla="*/ 0 h 10000"/>
              <a:gd name="connsiteX1" fmla="*/ 10420 w 10420"/>
              <a:gd name="connsiteY1" fmla="*/ 1027 h 10000"/>
              <a:gd name="connsiteX2" fmla="*/ 9161 w 10420"/>
              <a:gd name="connsiteY2" fmla="*/ 8627 h 10000"/>
              <a:gd name="connsiteX3" fmla="*/ 0 w 10420"/>
              <a:gd name="connsiteY3" fmla="*/ 10000 h 10000"/>
              <a:gd name="connsiteX0" fmla="*/ 0 w 10841"/>
              <a:gd name="connsiteY0" fmla="*/ 0 h 10000"/>
              <a:gd name="connsiteX1" fmla="*/ 10420 w 10841"/>
              <a:gd name="connsiteY1" fmla="*/ 1027 h 10000"/>
              <a:gd name="connsiteX2" fmla="*/ 10841 w 10841"/>
              <a:gd name="connsiteY2" fmla="*/ 8429 h 10000"/>
              <a:gd name="connsiteX3" fmla="*/ 0 w 10841"/>
              <a:gd name="connsiteY3" fmla="*/ 10000 h 10000"/>
              <a:gd name="connsiteX0" fmla="*/ 0 w 10841"/>
              <a:gd name="connsiteY0" fmla="*/ 0 h 10000"/>
              <a:gd name="connsiteX1" fmla="*/ 10420 w 10841"/>
              <a:gd name="connsiteY1" fmla="*/ 1027 h 10000"/>
              <a:gd name="connsiteX2" fmla="*/ 10841 w 10841"/>
              <a:gd name="connsiteY2" fmla="*/ 8874 h 10000"/>
              <a:gd name="connsiteX3" fmla="*/ 0 w 10841"/>
              <a:gd name="connsiteY3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41" h="10000">
                <a:moveTo>
                  <a:pt x="0" y="0"/>
                </a:moveTo>
                <a:lnTo>
                  <a:pt x="10420" y="1027"/>
                </a:lnTo>
                <a:cubicBezTo>
                  <a:pt x="10560" y="3494"/>
                  <a:pt x="10701" y="6407"/>
                  <a:pt x="10841" y="8874"/>
                </a:cubicBezTo>
                <a:lnTo>
                  <a:pt x="0" y="1000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4</xdr:col>
      <xdr:colOff>214045</xdr:colOff>
      <xdr:row>99</xdr:row>
      <xdr:rowOff>50922</xdr:rowOff>
    </xdr:from>
    <xdr:to>
      <xdr:col>5</xdr:col>
      <xdr:colOff>94383</xdr:colOff>
      <xdr:row>101</xdr:row>
      <xdr:rowOff>15212</xdr:rowOff>
    </xdr:to>
    <xdr:grpSp>
      <xdr:nvGrpSpPr>
        <xdr:cNvPr id="106" name="グループ化 105">
          <a:extLst>
            <a:ext uri="{FF2B5EF4-FFF2-40B4-BE49-F238E27FC236}">
              <a16:creationId xmlns:a16="http://schemas.microsoft.com/office/drawing/2014/main" id="{4CEB3CE2-85A7-42F4-A36B-93B0F05D2D10}"/>
            </a:ext>
          </a:extLst>
        </xdr:cNvPr>
        <xdr:cNvGrpSpPr>
          <a:grpSpLocks noChangeAspect="1"/>
        </xdr:cNvGrpSpPr>
      </xdr:nvGrpSpPr>
      <xdr:grpSpPr>
        <a:xfrm>
          <a:off x="1964831" y="18012351"/>
          <a:ext cx="134338" cy="327147"/>
          <a:chOff x="4320443" y="22296641"/>
          <a:chExt cx="170961" cy="378899"/>
        </a:xfrm>
      </xdr:grpSpPr>
      <xdr:sp macro="" textlink="">
        <xdr:nvSpPr>
          <xdr:cNvPr id="107" name="ひし形 106">
            <a:extLst>
              <a:ext uri="{FF2B5EF4-FFF2-40B4-BE49-F238E27FC236}">
                <a16:creationId xmlns:a16="http://schemas.microsoft.com/office/drawing/2014/main" id="{E082AE5A-AC99-41AC-A95F-F203CAE968EF}"/>
              </a:ext>
            </a:extLst>
          </xdr:cNvPr>
          <xdr:cNvSpPr/>
        </xdr:nvSpPr>
        <xdr:spPr>
          <a:xfrm>
            <a:off x="4320443" y="22296641"/>
            <a:ext cx="170961" cy="168751"/>
          </a:xfrm>
          <a:prstGeom prst="diamond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8" name="Line 4452">
            <a:extLst>
              <a:ext uri="{FF2B5EF4-FFF2-40B4-BE49-F238E27FC236}">
                <a16:creationId xmlns:a16="http://schemas.microsoft.com/office/drawing/2014/main" id="{F73D9C91-C408-48ED-B151-302FE30D80B2}"/>
              </a:ext>
            </a:extLst>
          </xdr:cNvPr>
          <xdr:cNvSpPr>
            <a:spLocks noChangeShapeType="1"/>
          </xdr:cNvSpPr>
        </xdr:nvSpPr>
        <xdr:spPr bwMode="auto">
          <a:xfrm flipV="1">
            <a:off x="4404121" y="22453589"/>
            <a:ext cx="0" cy="2219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5</xdr:col>
      <xdr:colOff>162238</xdr:colOff>
      <xdr:row>98</xdr:row>
      <xdr:rowOff>7135</xdr:rowOff>
    </xdr:from>
    <xdr:to>
      <xdr:col>6</xdr:col>
      <xdr:colOff>21248</xdr:colOff>
      <xdr:row>102</xdr:row>
      <xdr:rowOff>24045</xdr:rowOff>
    </xdr:to>
    <xdr:grpSp>
      <xdr:nvGrpSpPr>
        <xdr:cNvPr id="109" name="グループ化 108">
          <a:extLst>
            <a:ext uri="{FF2B5EF4-FFF2-40B4-BE49-F238E27FC236}">
              <a16:creationId xmlns:a16="http://schemas.microsoft.com/office/drawing/2014/main" id="{5EE935BB-692D-4054-9A62-3348B8798493}"/>
            </a:ext>
          </a:extLst>
        </xdr:cNvPr>
        <xdr:cNvGrpSpPr/>
      </xdr:nvGrpSpPr>
      <xdr:grpSpPr>
        <a:xfrm>
          <a:off x="2167024" y="17787135"/>
          <a:ext cx="693581" cy="742624"/>
          <a:chOff x="4362450" y="22275800"/>
          <a:chExt cx="685800" cy="694266"/>
        </a:xfrm>
      </xdr:grpSpPr>
      <xdr:sp macro="" textlink="">
        <xdr:nvSpPr>
          <xdr:cNvPr id="110" name="ひし形 109">
            <a:extLst>
              <a:ext uri="{FF2B5EF4-FFF2-40B4-BE49-F238E27FC236}">
                <a16:creationId xmlns:a16="http://schemas.microsoft.com/office/drawing/2014/main" id="{2F5A1D77-C64E-48A6-9352-88DECD39774F}"/>
              </a:ext>
            </a:extLst>
          </xdr:cNvPr>
          <xdr:cNvSpPr/>
        </xdr:nvSpPr>
        <xdr:spPr>
          <a:xfrm>
            <a:off x="4362450" y="22275800"/>
            <a:ext cx="685800" cy="694266"/>
          </a:xfrm>
          <a:prstGeom prst="diamond">
            <a:avLst/>
          </a:prstGeom>
          <a:solidFill>
            <a:srgbClr val="FFC000"/>
          </a:solidFill>
          <a:ln w="22225" cmpd="dbl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1" name="矢印: 左右 110">
            <a:extLst>
              <a:ext uri="{FF2B5EF4-FFF2-40B4-BE49-F238E27FC236}">
                <a16:creationId xmlns:a16="http://schemas.microsoft.com/office/drawing/2014/main" id="{10DA35F2-7566-45F8-BA74-309ECC69E44A}"/>
              </a:ext>
            </a:extLst>
          </xdr:cNvPr>
          <xdr:cNvSpPr/>
        </xdr:nvSpPr>
        <xdr:spPr>
          <a:xfrm>
            <a:off x="4372659" y="22553869"/>
            <a:ext cx="666000" cy="142330"/>
          </a:xfrm>
          <a:prstGeom prst="leftRightArrow">
            <a:avLst>
              <a:gd name="adj1" fmla="val 100000"/>
              <a:gd name="adj2" fmla="val 50000"/>
            </a:avLst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1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西 山 線</a:t>
            </a:r>
          </a:p>
        </xdr:txBody>
      </xdr:sp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1BFA91BA-1D89-4723-BB10-E96D9DE3F411}"/>
              </a:ext>
            </a:extLst>
          </xdr:cNvPr>
          <xdr:cNvSpPr txBox="1"/>
        </xdr:nvSpPr>
        <xdr:spPr>
          <a:xfrm>
            <a:off x="4525430" y="22377405"/>
            <a:ext cx="364202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林道</a:t>
            </a:r>
          </a:p>
        </xdr:txBody>
      </xdr:sp>
    </xdr:grpSp>
    <xdr:clientData/>
  </xdr:twoCellAnchor>
  <xdr:twoCellAnchor>
    <xdr:from>
      <xdr:col>9</xdr:col>
      <xdr:colOff>424594</xdr:colOff>
      <xdr:row>84</xdr:row>
      <xdr:rowOff>97622</xdr:rowOff>
    </xdr:from>
    <xdr:to>
      <xdr:col>10</xdr:col>
      <xdr:colOff>197919</xdr:colOff>
      <xdr:row>86</xdr:row>
      <xdr:rowOff>112061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8B249DD7-A943-4C46-A759-74700FC9BEA8}"/>
            </a:ext>
          </a:extLst>
        </xdr:cNvPr>
        <xdr:cNvGrpSpPr/>
      </xdr:nvGrpSpPr>
      <xdr:grpSpPr>
        <a:xfrm>
          <a:off x="4960308" y="15337622"/>
          <a:ext cx="217825" cy="377296"/>
          <a:chOff x="2417442" y="47448296"/>
          <a:chExt cx="216000" cy="348998"/>
        </a:xfrm>
      </xdr:grpSpPr>
      <xdr:sp macro="" textlink="">
        <xdr:nvSpPr>
          <xdr:cNvPr id="114" name="Rectangle 4451">
            <a:extLst>
              <a:ext uri="{FF2B5EF4-FFF2-40B4-BE49-F238E27FC236}">
                <a16:creationId xmlns:a16="http://schemas.microsoft.com/office/drawing/2014/main" id="{D643991D-B6B2-4067-BC7B-56F6D29FBEBF}"/>
              </a:ext>
            </a:extLst>
          </xdr:cNvPr>
          <xdr:cNvSpPr>
            <a:spLocks noChangeArrowheads="1"/>
          </xdr:cNvSpPr>
        </xdr:nvSpPr>
        <xdr:spPr bwMode="auto">
          <a:xfrm>
            <a:off x="2417442" y="47448296"/>
            <a:ext cx="216000" cy="126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5" name="Line 4452">
            <a:extLst>
              <a:ext uri="{FF2B5EF4-FFF2-40B4-BE49-F238E27FC236}">
                <a16:creationId xmlns:a16="http://schemas.microsoft.com/office/drawing/2014/main" id="{DDDEFE15-6047-4513-8488-CBEA0B05C74C}"/>
              </a:ext>
            </a:extLst>
          </xdr:cNvPr>
          <xdr:cNvSpPr>
            <a:spLocks noChangeShapeType="1"/>
          </xdr:cNvSpPr>
        </xdr:nvSpPr>
        <xdr:spPr bwMode="auto">
          <a:xfrm flipV="1">
            <a:off x="2417744" y="47509294"/>
            <a:ext cx="0" cy="2880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337252</xdr:colOff>
      <xdr:row>84</xdr:row>
      <xdr:rowOff>97185</xdr:rowOff>
    </xdr:from>
    <xdr:to>
      <xdr:col>13</xdr:col>
      <xdr:colOff>185424</xdr:colOff>
      <xdr:row>88</xdr:row>
      <xdr:rowOff>130867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19565DA4-C05F-42BF-8A97-E33A6BD87E59}"/>
            </a:ext>
          </a:extLst>
        </xdr:cNvPr>
        <xdr:cNvGrpSpPr/>
      </xdr:nvGrpSpPr>
      <xdr:grpSpPr>
        <a:xfrm>
          <a:off x="5317466" y="15337185"/>
          <a:ext cx="1272387" cy="759396"/>
          <a:chOff x="4389196" y="43612155"/>
          <a:chExt cx="1257593" cy="727006"/>
        </a:xfrm>
      </xdr:grpSpPr>
      <xdr:sp macro="" textlink="">
        <xdr:nvSpPr>
          <xdr:cNvPr id="117" name="Rectangle 4454">
            <a:extLst>
              <a:ext uri="{FF2B5EF4-FFF2-40B4-BE49-F238E27FC236}">
                <a16:creationId xmlns:a16="http://schemas.microsoft.com/office/drawing/2014/main" id="{34855508-5CF1-412E-918C-CF459F979BEC}"/>
              </a:ext>
            </a:extLst>
          </xdr:cNvPr>
          <xdr:cNvSpPr>
            <a:spLocks noChangeArrowheads="1"/>
          </xdr:cNvSpPr>
        </xdr:nvSpPr>
        <xdr:spPr bwMode="auto">
          <a:xfrm>
            <a:off x="4399241" y="43612416"/>
            <a:ext cx="1247548" cy="726745"/>
          </a:xfrm>
          <a:prstGeom prst="rect">
            <a:avLst/>
          </a:prstGeom>
          <a:solidFill>
            <a:srgbClr val="0000CC"/>
          </a:solidFill>
          <a:ln w="38100" cmpd="dbl">
            <a:solidFill>
              <a:srgbClr val="FFFFFF"/>
            </a:solidFill>
            <a:miter lim="800000"/>
            <a:headEnd/>
            <a:tailEnd/>
          </a:ln>
        </xdr:spPr>
      </xdr:sp>
      <xdr:cxnSp macro="">
        <xdr:nvCxnSpPr>
          <xdr:cNvPr id="118" name="直線矢印コネクタ 117">
            <a:extLst>
              <a:ext uri="{FF2B5EF4-FFF2-40B4-BE49-F238E27FC236}">
                <a16:creationId xmlns:a16="http://schemas.microsoft.com/office/drawing/2014/main" id="{0855A599-7BB3-4C46-B653-EEFF6D98513A}"/>
              </a:ext>
            </a:extLst>
          </xdr:cNvPr>
          <xdr:cNvCxnSpPr/>
        </xdr:nvCxnSpPr>
        <xdr:spPr>
          <a:xfrm flipV="1">
            <a:off x="4609487" y="43810254"/>
            <a:ext cx="0" cy="479826"/>
          </a:xfrm>
          <a:prstGeom prst="straightConnector1">
            <a:avLst/>
          </a:prstGeom>
          <a:ln w="38100">
            <a:solidFill>
              <a:schemeClr val="bg1"/>
            </a:solidFill>
            <a:headEnd w="sm" len="med"/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9" name="Text Box 4457">
            <a:extLst>
              <a:ext uri="{FF2B5EF4-FFF2-40B4-BE49-F238E27FC236}">
                <a16:creationId xmlns:a16="http://schemas.microsoft.com/office/drawing/2014/main" id="{426F9210-2C76-4BD9-B0CF-D9599C4F73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89196" y="43612155"/>
            <a:ext cx="377801" cy="226137"/>
          </a:xfrm>
          <a:prstGeom prst="rect">
            <a:avLst/>
          </a:prstGeom>
          <a:noFill/>
          <a:ln>
            <a:noFill/>
          </a:ln>
        </xdr:spPr>
        <xdr:txBody>
          <a:bodyPr vertOverflow="clip" wrap="none" lIns="18288" tIns="18288" rIns="18288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十和田湖 鹿角</a:t>
            </a:r>
          </a:p>
        </xdr:txBody>
      </xdr:sp>
      <xdr:cxnSp macro="">
        <xdr:nvCxnSpPr>
          <xdr:cNvPr id="120" name="直線矢印コネクタ 119">
            <a:extLst>
              <a:ext uri="{FF2B5EF4-FFF2-40B4-BE49-F238E27FC236}">
                <a16:creationId xmlns:a16="http://schemas.microsoft.com/office/drawing/2014/main" id="{DAB2836B-E34D-4E68-85EB-F655A29FA27B}"/>
              </a:ext>
            </a:extLst>
          </xdr:cNvPr>
          <xdr:cNvCxnSpPr/>
        </xdr:nvCxnSpPr>
        <xdr:spPr>
          <a:xfrm flipV="1">
            <a:off x="4626995" y="44202677"/>
            <a:ext cx="684000" cy="0"/>
          </a:xfrm>
          <a:prstGeom prst="straightConnector1">
            <a:avLst/>
          </a:prstGeom>
          <a:ln w="38100">
            <a:solidFill>
              <a:schemeClr val="bg1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" name="Text Box 4457">
            <a:extLst>
              <a:ext uri="{FF2B5EF4-FFF2-40B4-BE49-F238E27FC236}">
                <a16:creationId xmlns:a16="http://schemas.microsoft.com/office/drawing/2014/main" id="{DAF57A4F-967D-4C2A-BDC7-4F0384E11E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9700" y="43789247"/>
            <a:ext cx="377279" cy="206022"/>
          </a:xfrm>
          <a:prstGeom prst="rect">
            <a:avLst/>
          </a:prstGeom>
          <a:noFill/>
          <a:ln>
            <a:noFill/>
          </a:ln>
        </xdr:spPr>
        <xdr:txBody>
          <a:bodyPr vertOverflow="overflow" horzOverflow="overflow" wrap="non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秋 田  北秋田</a:t>
            </a:r>
          </a:p>
        </xdr:txBody>
      </xdr:sp>
      <xdr:sp macro="" textlink="">
        <xdr:nvSpPr>
          <xdr:cNvPr id="122" name="Text Box 4457">
            <a:extLst>
              <a:ext uri="{FF2B5EF4-FFF2-40B4-BE49-F238E27FC236}">
                <a16:creationId xmlns:a16="http://schemas.microsoft.com/office/drawing/2014/main" id="{8ACEC998-1FDB-41AA-B15F-49803296B7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8226" y="43937150"/>
            <a:ext cx="377279" cy="206967"/>
          </a:xfrm>
          <a:prstGeom prst="rect">
            <a:avLst/>
          </a:prstGeom>
          <a:noFill/>
          <a:ln>
            <a:noFill/>
          </a:ln>
        </xdr:spPr>
        <xdr:txBody>
          <a:bodyPr vertOverflow="overflow" horzOverflow="overflow" wrap="non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大館能代空港</a:t>
            </a:r>
          </a:p>
        </xdr:txBody>
      </xdr:sp>
      <xdr:sp macro="" textlink="">
        <xdr:nvSpPr>
          <xdr:cNvPr id="123" name="四角形: 角を丸くする 122">
            <a:extLst>
              <a:ext uri="{FF2B5EF4-FFF2-40B4-BE49-F238E27FC236}">
                <a16:creationId xmlns:a16="http://schemas.microsoft.com/office/drawing/2014/main" id="{27FD266D-32DC-45E9-98D4-99C7B7047F2B}"/>
              </a:ext>
            </a:extLst>
          </xdr:cNvPr>
          <xdr:cNvSpPr/>
        </xdr:nvSpPr>
        <xdr:spPr>
          <a:xfrm>
            <a:off x="5230386" y="43655647"/>
            <a:ext cx="377496" cy="141982"/>
          </a:xfrm>
          <a:prstGeom prst="roundRect">
            <a:avLst>
              <a:gd name="adj" fmla="val 0"/>
            </a:avLst>
          </a:prstGeom>
          <a:solidFill>
            <a:srgbClr val="00B050"/>
          </a:solidFill>
          <a:ln cmpd="dbl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9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東北道</a:t>
            </a:r>
          </a:p>
        </xdr:txBody>
      </xdr:sp>
      <xdr:sp macro="" textlink="">
        <xdr:nvSpPr>
          <xdr:cNvPr id="124" name="Line 4018">
            <a:extLst>
              <a:ext uri="{FF2B5EF4-FFF2-40B4-BE49-F238E27FC236}">
                <a16:creationId xmlns:a16="http://schemas.microsoft.com/office/drawing/2014/main" id="{31B9F254-937C-45A1-8421-16DFC046B18A}"/>
              </a:ext>
            </a:extLst>
          </xdr:cNvPr>
          <xdr:cNvSpPr>
            <a:spLocks noChangeShapeType="1"/>
          </xdr:cNvSpPr>
        </xdr:nvSpPr>
        <xdr:spPr bwMode="auto">
          <a:xfrm rot="10800000" flipV="1">
            <a:off x="4437725" y="43639561"/>
            <a:ext cx="1179756" cy="161478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 type="non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pic>
        <xdr:nvPicPr>
          <xdr:cNvPr id="125" name="図 124">
            <a:extLst>
              <a:ext uri="{FF2B5EF4-FFF2-40B4-BE49-F238E27FC236}">
                <a16:creationId xmlns:a16="http://schemas.microsoft.com/office/drawing/2014/main" id="{F7A2C9C9-6F2C-43FA-8988-852510A1E9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346384" y="44125233"/>
            <a:ext cx="175674" cy="176425"/>
          </a:xfrm>
          <a:prstGeom prst="rect">
            <a:avLst/>
          </a:prstGeom>
        </xdr:spPr>
      </xdr:pic>
    </xdr:grpSp>
    <xdr:clientData/>
  </xdr:twoCellAnchor>
  <xdr:oneCellAnchor>
    <xdr:from>
      <xdr:col>17</xdr:col>
      <xdr:colOff>12205</xdr:colOff>
      <xdr:row>296</xdr:row>
      <xdr:rowOff>28704</xdr:rowOff>
    </xdr:from>
    <xdr:ext cx="4955139" cy="515782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B5DF2487-D0D6-4361-A664-6B7095F32D00}"/>
            </a:ext>
          </a:extLst>
        </xdr:cNvPr>
        <xdr:cNvSpPr txBox="1"/>
      </xdr:nvSpPr>
      <xdr:spPr>
        <a:xfrm>
          <a:off x="8406905" y="42522904"/>
          <a:ext cx="4955139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TOTAL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距離を入れると他は計算される</a:t>
          </a:r>
        </a:p>
      </xdr:txBody>
    </xdr:sp>
    <xdr:clientData/>
  </xdr:oneCellAnchor>
  <xdr:oneCellAnchor>
    <xdr:from>
      <xdr:col>16</xdr:col>
      <xdr:colOff>80818</xdr:colOff>
      <xdr:row>336</xdr:row>
      <xdr:rowOff>166424</xdr:rowOff>
    </xdr:from>
    <xdr:ext cx="8304838" cy="515782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9B53390F-E309-4244-80A9-6DA0746DBC84}"/>
            </a:ext>
          </a:extLst>
        </xdr:cNvPr>
        <xdr:cNvSpPr txBox="1"/>
      </xdr:nvSpPr>
      <xdr:spPr>
        <a:xfrm>
          <a:off x="7846868" y="49772624"/>
          <a:ext cx="8304838" cy="515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次頁の最初の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BOX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の区間距離が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0.2km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以下の場合ページの端に入れる　　　　</a:t>
          </a:r>
        </a:p>
      </xdr:txBody>
    </xdr:sp>
    <xdr:clientData/>
  </xdr:oneCellAnchor>
  <xdr:twoCellAnchor>
    <xdr:from>
      <xdr:col>26</xdr:col>
      <xdr:colOff>480745</xdr:colOff>
      <xdr:row>337</xdr:row>
      <xdr:rowOff>157108</xdr:rowOff>
    </xdr:from>
    <xdr:to>
      <xdr:col>27</xdr:col>
      <xdr:colOff>105465</xdr:colOff>
      <xdr:row>339</xdr:row>
      <xdr:rowOff>60208</xdr:rowOff>
    </xdr:to>
    <xdr:sp macro="" textlink="">
      <xdr:nvSpPr>
        <xdr:cNvPr id="128" name="フリーフォーム: 図形 127">
          <a:extLst>
            <a:ext uri="{FF2B5EF4-FFF2-40B4-BE49-F238E27FC236}">
              <a16:creationId xmlns:a16="http://schemas.microsoft.com/office/drawing/2014/main" id="{8E2D60E6-A1D5-4FA2-BDAB-59069DAE31D7}"/>
            </a:ext>
          </a:extLst>
        </xdr:cNvPr>
        <xdr:cNvSpPr>
          <a:spLocks noChangeAspect="1"/>
        </xdr:cNvSpPr>
      </xdr:nvSpPr>
      <xdr:spPr>
        <a:xfrm>
          <a:off x="15282595" y="49941108"/>
          <a:ext cx="253370" cy="25870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243073</xdr:colOff>
      <xdr:row>337</xdr:row>
      <xdr:rowOff>164365</xdr:rowOff>
    </xdr:from>
    <xdr:to>
      <xdr:col>27</xdr:col>
      <xdr:colOff>493722</xdr:colOff>
      <xdr:row>339</xdr:row>
      <xdr:rowOff>67465</xdr:rowOff>
    </xdr:to>
    <xdr:sp macro="" textlink="">
      <xdr:nvSpPr>
        <xdr:cNvPr id="129" name="フリーフォーム: 図形 128">
          <a:extLst>
            <a:ext uri="{FF2B5EF4-FFF2-40B4-BE49-F238E27FC236}">
              <a16:creationId xmlns:a16="http://schemas.microsoft.com/office/drawing/2014/main" id="{B5002ABB-A6B2-45DA-A136-08D6BB7F0231}"/>
            </a:ext>
          </a:extLst>
        </xdr:cNvPr>
        <xdr:cNvSpPr>
          <a:spLocks noChangeAspect="1"/>
        </xdr:cNvSpPr>
      </xdr:nvSpPr>
      <xdr:spPr>
        <a:xfrm flipH="1">
          <a:off x="15673573" y="49948365"/>
          <a:ext cx="250649" cy="258700"/>
        </a:xfrm>
        <a:custGeom>
          <a:avLst/>
          <a:gdLst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0 w 387598"/>
            <a:gd name="connsiteY2" fmla="*/ 0 h 420584"/>
            <a:gd name="connsiteX3" fmla="*/ 49481 w 387598"/>
            <a:gd name="connsiteY3" fmla="*/ 420584 h 420584"/>
            <a:gd name="connsiteX0" fmla="*/ 49481 w 387598"/>
            <a:gd name="connsiteY0" fmla="*/ 420584 h 420584"/>
            <a:gd name="connsiteX1" fmla="*/ 387598 w 387598"/>
            <a:gd name="connsiteY1" fmla="*/ 65974 h 420584"/>
            <a:gd name="connsiteX2" fmla="*/ 186097 w 387598"/>
            <a:gd name="connsiteY2" fmla="*/ 80493 h 420584"/>
            <a:gd name="connsiteX3" fmla="*/ 0 w 387598"/>
            <a:gd name="connsiteY3" fmla="*/ 0 h 420584"/>
            <a:gd name="connsiteX4" fmla="*/ 49481 w 387598"/>
            <a:gd name="connsiteY4" fmla="*/ 420584 h 420584"/>
            <a:gd name="connsiteX0" fmla="*/ 63963 w 402080"/>
            <a:gd name="connsiteY0" fmla="*/ 420584 h 420584"/>
            <a:gd name="connsiteX1" fmla="*/ 402080 w 402080"/>
            <a:gd name="connsiteY1" fmla="*/ 65974 h 420584"/>
            <a:gd name="connsiteX2" fmla="*/ 200579 w 402080"/>
            <a:gd name="connsiteY2" fmla="*/ 80493 h 420584"/>
            <a:gd name="connsiteX3" fmla="*/ 14482 w 402080"/>
            <a:gd name="connsiteY3" fmla="*/ 0 h 420584"/>
            <a:gd name="connsiteX4" fmla="*/ 1748 w 402080"/>
            <a:gd name="connsiteY4" fmla="*/ 226517 h 420584"/>
            <a:gd name="connsiteX5" fmla="*/ 63963 w 402080"/>
            <a:gd name="connsiteY5" fmla="*/ 420584 h 420584"/>
            <a:gd name="connsiteX0" fmla="*/ 63963 w 404253"/>
            <a:gd name="connsiteY0" fmla="*/ 420584 h 420584"/>
            <a:gd name="connsiteX1" fmla="*/ 402080 w 404253"/>
            <a:gd name="connsiteY1" fmla="*/ 65974 h 420584"/>
            <a:gd name="connsiteX2" fmla="*/ 200579 w 404253"/>
            <a:gd name="connsiteY2" fmla="*/ 80493 h 420584"/>
            <a:gd name="connsiteX3" fmla="*/ 14482 w 404253"/>
            <a:gd name="connsiteY3" fmla="*/ 0 h 420584"/>
            <a:gd name="connsiteX4" fmla="*/ 1748 w 404253"/>
            <a:gd name="connsiteY4" fmla="*/ 226517 h 420584"/>
            <a:gd name="connsiteX5" fmla="*/ 63963 w 404253"/>
            <a:gd name="connsiteY5" fmla="*/ 420584 h 420584"/>
            <a:gd name="connsiteX0" fmla="*/ 76351 w 416641"/>
            <a:gd name="connsiteY0" fmla="*/ 420584 h 420584"/>
            <a:gd name="connsiteX1" fmla="*/ 414468 w 416641"/>
            <a:gd name="connsiteY1" fmla="*/ 65974 h 420584"/>
            <a:gd name="connsiteX2" fmla="*/ 212967 w 416641"/>
            <a:gd name="connsiteY2" fmla="*/ 80493 h 420584"/>
            <a:gd name="connsiteX3" fmla="*/ 26870 w 416641"/>
            <a:gd name="connsiteY3" fmla="*/ 0 h 420584"/>
            <a:gd name="connsiteX4" fmla="*/ 14136 w 416641"/>
            <a:gd name="connsiteY4" fmla="*/ 226517 h 420584"/>
            <a:gd name="connsiteX5" fmla="*/ 76351 w 416641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76351 w 414468"/>
            <a:gd name="connsiteY0" fmla="*/ 420584 h 420584"/>
            <a:gd name="connsiteX1" fmla="*/ 414468 w 414468"/>
            <a:gd name="connsiteY1" fmla="*/ 65974 h 420584"/>
            <a:gd name="connsiteX2" fmla="*/ 212967 w 414468"/>
            <a:gd name="connsiteY2" fmla="*/ 80493 h 420584"/>
            <a:gd name="connsiteX3" fmla="*/ 26870 w 414468"/>
            <a:gd name="connsiteY3" fmla="*/ 0 h 420584"/>
            <a:gd name="connsiteX4" fmla="*/ 14136 w 414468"/>
            <a:gd name="connsiteY4" fmla="*/ 226517 h 420584"/>
            <a:gd name="connsiteX5" fmla="*/ 76351 w 414468"/>
            <a:gd name="connsiteY5" fmla="*/ 420584 h 420584"/>
            <a:gd name="connsiteX0" fmla="*/ 89076 w 427193"/>
            <a:gd name="connsiteY0" fmla="*/ 431494 h 431494"/>
            <a:gd name="connsiteX1" fmla="*/ 427193 w 427193"/>
            <a:gd name="connsiteY1" fmla="*/ 76884 h 431494"/>
            <a:gd name="connsiteX2" fmla="*/ 39595 w 427193"/>
            <a:gd name="connsiteY2" fmla="*/ 10910 h 431494"/>
            <a:gd name="connsiteX3" fmla="*/ 26861 w 427193"/>
            <a:gd name="connsiteY3" fmla="*/ 237427 h 431494"/>
            <a:gd name="connsiteX4" fmla="*/ 89076 w 427193"/>
            <a:gd name="connsiteY4" fmla="*/ 431494 h 431494"/>
            <a:gd name="connsiteX0" fmla="*/ 76057 w 414174"/>
            <a:gd name="connsiteY0" fmla="*/ 431494 h 431494"/>
            <a:gd name="connsiteX1" fmla="*/ 414174 w 414174"/>
            <a:gd name="connsiteY1" fmla="*/ 76884 h 431494"/>
            <a:gd name="connsiteX2" fmla="*/ 26576 w 414174"/>
            <a:gd name="connsiteY2" fmla="*/ 10910 h 431494"/>
            <a:gd name="connsiteX3" fmla="*/ 76057 w 414174"/>
            <a:gd name="connsiteY3" fmla="*/ 431494 h 431494"/>
            <a:gd name="connsiteX0" fmla="*/ 76057 w 414174"/>
            <a:gd name="connsiteY0" fmla="*/ 424931 h 424931"/>
            <a:gd name="connsiteX1" fmla="*/ 414174 w 414174"/>
            <a:gd name="connsiteY1" fmla="*/ 70321 h 424931"/>
            <a:gd name="connsiteX2" fmla="*/ 26576 w 414174"/>
            <a:gd name="connsiteY2" fmla="*/ 4347 h 424931"/>
            <a:gd name="connsiteX3" fmla="*/ 76057 w 414174"/>
            <a:gd name="connsiteY3" fmla="*/ 424931 h 424931"/>
            <a:gd name="connsiteX0" fmla="*/ 76057 w 414174"/>
            <a:gd name="connsiteY0" fmla="*/ 420584 h 420584"/>
            <a:gd name="connsiteX1" fmla="*/ 414174 w 414174"/>
            <a:gd name="connsiteY1" fmla="*/ 65974 h 420584"/>
            <a:gd name="connsiteX2" fmla="*/ 26576 w 414174"/>
            <a:gd name="connsiteY2" fmla="*/ 0 h 420584"/>
            <a:gd name="connsiteX3" fmla="*/ 76057 w 414174"/>
            <a:gd name="connsiteY3" fmla="*/ 420584 h 420584"/>
            <a:gd name="connsiteX0" fmla="*/ 77060 w 415177"/>
            <a:gd name="connsiteY0" fmla="*/ 420584 h 420584"/>
            <a:gd name="connsiteX1" fmla="*/ 415177 w 415177"/>
            <a:gd name="connsiteY1" fmla="*/ 65974 h 420584"/>
            <a:gd name="connsiteX2" fmla="*/ 27579 w 415177"/>
            <a:gd name="connsiteY2" fmla="*/ 0 h 420584"/>
            <a:gd name="connsiteX3" fmla="*/ 77060 w 415177"/>
            <a:gd name="connsiteY3" fmla="*/ 420584 h 420584"/>
            <a:gd name="connsiteX0" fmla="*/ 85099 w 423216"/>
            <a:gd name="connsiteY0" fmla="*/ 420584 h 420584"/>
            <a:gd name="connsiteX1" fmla="*/ 423216 w 423216"/>
            <a:gd name="connsiteY1" fmla="*/ 65974 h 420584"/>
            <a:gd name="connsiteX2" fmla="*/ 35618 w 423216"/>
            <a:gd name="connsiteY2" fmla="*/ 0 h 420584"/>
            <a:gd name="connsiteX3" fmla="*/ 85099 w 423216"/>
            <a:gd name="connsiteY3" fmla="*/ 420584 h 420584"/>
            <a:gd name="connsiteX0" fmla="*/ 70464 w 408581"/>
            <a:gd name="connsiteY0" fmla="*/ 453034 h 453034"/>
            <a:gd name="connsiteX1" fmla="*/ 408581 w 408581"/>
            <a:gd name="connsiteY1" fmla="*/ 98424 h 453034"/>
            <a:gd name="connsiteX2" fmla="*/ 45837 w 408581"/>
            <a:gd name="connsiteY2" fmla="*/ 0 h 453034"/>
            <a:gd name="connsiteX3" fmla="*/ 70464 w 408581"/>
            <a:gd name="connsiteY3" fmla="*/ 453034 h 453034"/>
            <a:gd name="connsiteX0" fmla="*/ 79433 w 417550"/>
            <a:gd name="connsiteY0" fmla="*/ 429856 h 429856"/>
            <a:gd name="connsiteX1" fmla="*/ 417550 w 417550"/>
            <a:gd name="connsiteY1" fmla="*/ 75246 h 429856"/>
            <a:gd name="connsiteX2" fmla="*/ 38990 w 417550"/>
            <a:gd name="connsiteY2" fmla="*/ 0 h 429856"/>
            <a:gd name="connsiteX3" fmla="*/ 79433 w 417550"/>
            <a:gd name="connsiteY3" fmla="*/ 429856 h 429856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  <a:gd name="connsiteX0" fmla="*/ 78078 w 416195"/>
            <a:gd name="connsiteY0" fmla="*/ 443763 h 443763"/>
            <a:gd name="connsiteX1" fmla="*/ 416195 w 416195"/>
            <a:gd name="connsiteY1" fmla="*/ 89153 h 443763"/>
            <a:gd name="connsiteX2" fmla="*/ 39894 w 416195"/>
            <a:gd name="connsiteY2" fmla="*/ 0 h 443763"/>
            <a:gd name="connsiteX3" fmla="*/ 78078 w 416195"/>
            <a:gd name="connsiteY3" fmla="*/ 443763 h 443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16195" h="443763">
              <a:moveTo>
                <a:pt x="78078" y="443763"/>
              </a:moveTo>
              <a:lnTo>
                <a:pt x="416195" y="89153"/>
              </a:lnTo>
              <a:cubicBezTo>
                <a:pt x="261084" y="102499"/>
                <a:pt x="185695" y="75227"/>
                <a:pt x="39894" y="0"/>
              </a:cubicBezTo>
              <a:cubicBezTo>
                <a:pt x="-18719" y="154133"/>
                <a:pt x="-18155" y="319193"/>
                <a:pt x="78078" y="443763"/>
              </a:cubicBezTo>
              <a:close/>
            </a:path>
          </a:pathLst>
        </a:cu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563562</xdr:colOff>
      <xdr:row>290</xdr:row>
      <xdr:rowOff>111125</xdr:rowOff>
    </xdr:from>
    <xdr:ext cx="368627" cy="292452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6A67AE14-C84E-4DB0-8564-306899B72172}"/>
            </a:ext>
          </a:extLst>
        </xdr:cNvPr>
        <xdr:cNvSpPr txBox="1"/>
      </xdr:nvSpPr>
      <xdr:spPr>
        <a:xfrm>
          <a:off x="2563812" y="41538525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563562</xdr:colOff>
      <xdr:row>290</xdr:row>
      <xdr:rowOff>111125</xdr:rowOff>
    </xdr:from>
    <xdr:ext cx="368627" cy="292452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5A73B193-EDDC-4814-894B-A4066291B811}"/>
            </a:ext>
          </a:extLst>
        </xdr:cNvPr>
        <xdr:cNvSpPr txBox="1"/>
      </xdr:nvSpPr>
      <xdr:spPr>
        <a:xfrm>
          <a:off x="2563812" y="41538525"/>
          <a:ext cx="36862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km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11</xdr:col>
      <xdr:colOff>0</xdr:colOff>
      <xdr:row>94</xdr:row>
      <xdr:rowOff>0</xdr:rowOff>
    </xdr:from>
    <xdr:to>
      <xdr:col>14</xdr:col>
      <xdr:colOff>172016</xdr:colOff>
      <xdr:row>97</xdr:row>
      <xdr:rowOff>162255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15C95500-08CD-47DE-BD40-16692AC24949}"/>
            </a:ext>
          </a:extLst>
        </xdr:cNvPr>
        <xdr:cNvGrpSpPr/>
      </xdr:nvGrpSpPr>
      <xdr:grpSpPr>
        <a:xfrm>
          <a:off x="5787571" y="17054286"/>
          <a:ext cx="1251516" cy="706540"/>
          <a:chOff x="3761058" y="80380539"/>
          <a:chExt cx="1251602" cy="699867"/>
        </a:xfrm>
      </xdr:grpSpPr>
      <xdr:grpSp>
        <xdr:nvGrpSpPr>
          <xdr:cNvPr id="9" name="Group 4450">
            <a:extLst>
              <a:ext uri="{FF2B5EF4-FFF2-40B4-BE49-F238E27FC236}">
                <a16:creationId xmlns:a16="http://schemas.microsoft.com/office/drawing/2014/main" id="{4DADA667-F41C-2339-8283-1A603A8CAE3F}"/>
              </a:ext>
            </a:extLst>
          </xdr:cNvPr>
          <xdr:cNvGrpSpPr>
            <a:grpSpLocks/>
          </xdr:cNvGrpSpPr>
        </xdr:nvGrpSpPr>
        <xdr:grpSpPr bwMode="auto">
          <a:xfrm>
            <a:off x="3761058" y="80483199"/>
            <a:ext cx="120297" cy="228230"/>
            <a:chOff x="472" y="828"/>
            <a:chExt cx="29" cy="36"/>
          </a:xfrm>
        </xdr:grpSpPr>
        <xdr:sp macro="" textlink="">
          <xdr:nvSpPr>
            <xdr:cNvPr id="136" name="Rectangle 4451">
              <a:extLst>
                <a:ext uri="{FF2B5EF4-FFF2-40B4-BE49-F238E27FC236}">
                  <a16:creationId xmlns:a16="http://schemas.microsoft.com/office/drawing/2014/main" id="{06853EAB-11DC-926A-3458-38A6D77291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" y="828"/>
              <a:ext cx="29" cy="1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37" name="Line 4452">
              <a:extLst>
                <a:ext uri="{FF2B5EF4-FFF2-40B4-BE49-F238E27FC236}">
                  <a16:creationId xmlns:a16="http://schemas.microsoft.com/office/drawing/2014/main" id="{9552AA0F-A873-ADB7-D398-366D2F8C8CD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72" y="828"/>
              <a:ext cx="0" cy="3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68D952BF-16A1-339C-A725-3459D8A326B8}"/>
              </a:ext>
            </a:extLst>
          </xdr:cNvPr>
          <xdr:cNvGrpSpPr/>
        </xdr:nvGrpSpPr>
        <xdr:grpSpPr>
          <a:xfrm>
            <a:off x="3948993" y="80380539"/>
            <a:ext cx="1063667" cy="699867"/>
            <a:chOff x="3891035" y="92726507"/>
            <a:chExt cx="1059165" cy="709157"/>
          </a:xfrm>
          <a:solidFill>
            <a:srgbClr val="0000CC"/>
          </a:solidFill>
        </xdr:grpSpPr>
        <xdr:sp macro="" textlink="">
          <xdr:nvSpPr>
            <xdr:cNvPr id="11" name="Rectangle 4454">
              <a:extLst>
                <a:ext uri="{FF2B5EF4-FFF2-40B4-BE49-F238E27FC236}">
                  <a16:creationId xmlns:a16="http://schemas.microsoft.com/office/drawing/2014/main" id="{97618356-6456-94D4-866F-61FC09CF47E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91035" y="92751271"/>
              <a:ext cx="1059165" cy="684393"/>
            </a:xfrm>
            <a:prstGeom prst="rect">
              <a:avLst/>
            </a:prstGeom>
            <a:grpFill/>
            <a:ln w="38100" cmpd="dbl">
              <a:solidFill>
                <a:srgbClr val="FFFFFF"/>
              </a:solidFill>
              <a:miter lim="800000"/>
              <a:headEnd/>
              <a:tailEnd/>
            </a:ln>
          </xdr:spPr>
        </xdr:sp>
        <xdr:sp macro="" textlink="">
          <xdr:nvSpPr>
            <xdr:cNvPr id="19" name="Line 4455">
              <a:extLst>
                <a:ext uri="{FF2B5EF4-FFF2-40B4-BE49-F238E27FC236}">
                  <a16:creationId xmlns:a16="http://schemas.microsoft.com/office/drawing/2014/main" id="{3F6B9609-CB99-281C-2498-6382A51186A8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4429742" y="93167735"/>
              <a:ext cx="0" cy="217170"/>
            </a:xfrm>
            <a:prstGeom prst="line">
              <a:avLst/>
            </a:prstGeom>
            <a:grpFill/>
            <a:ln w="38100">
              <a:solidFill>
                <a:srgbClr val="FFFFFF"/>
              </a:solidFill>
              <a:round/>
              <a:headEnd type="none"/>
              <a:tailEnd type="none" w="sm" len="sm"/>
            </a:ln>
          </xdr:spPr>
        </xdr:sp>
        <xdr:sp macro="" textlink="">
          <xdr:nvSpPr>
            <xdr:cNvPr id="132" name="Line 4456">
              <a:extLst>
                <a:ext uri="{FF2B5EF4-FFF2-40B4-BE49-F238E27FC236}">
                  <a16:creationId xmlns:a16="http://schemas.microsoft.com/office/drawing/2014/main" id="{8F2E0191-8D45-6144-DE1C-709741DC1F1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73600" y="93257938"/>
              <a:ext cx="899258" cy="0"/>
            </a:xfrm>
            <a:prstGeom prst="line">
              <a:avLst/>
            </a:prstGeom>
            <a:grpFill/>
            <a:ln w="38100">
              <a:solidFill>
                <a:srgbClr val="FFFFFF"/>
              </a:solidFill>
              <a:round/>
              <a:headEnd type="triangle" w="sm" len="sm"/>
              <a:tailEnd type="triangle" w="sm" len="sm"/>
            </a:ln>
          </xdr:spPr>
        </xdr:sp>
        <xdr:sp macro="" textlink="">
          <xdr:nvSpPr>
            <xdr:cNvPr id="133" name="Text Box 4457">
              <a:extLst>
                <a:ext uri="{FF2B5EF4-FFF2-40B4-BE49-F238E27FC236}">
                  <a16:creationId xmlns:a16="http://schemas.microsoft.com/office/drawing/2014/main" id="{469476A8-314B-B64D-9730-D422EA60415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18626" y="92770332"/>
              <a:ext cx="484878" cy="298612"/>
            </a:xfrm>
            <a:prstGeom prst="rect">
              <a:avLst/>
            </a:prstGeom>
            <a:grpFill/>
            <a:ln>
              <a:noFill/>
            </a:ln>
          </xdr:spPr>
          <xdr:txBody>
            <a:bodyPr vertOverflow="clip" wrap="square" lIns="18288" tIns="18288" rIns="18288" bIns="0" anchor="t" upright="1"/>
            <a:lstStyle/>
            <a:p>
              <a:pPr algn="l" rtl="0">
                <a:defRPr sz="1000"/>
              </a:pP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HG丸ｺﾞｼｯｸM-PRO"/>
                  <a:ea typeface="HG丸ｺﾞｼｯｸM-PRO"/>
                </a:rPr>
                <a:t>望月少年</a:t>
              </a:r>
              <a:endParaRPr lang="en-US" altLang="ja-JP" sz="8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endParaRPr>
            </a:p>
            <a:p>
              <a:pPr algn="l" rtl="0">
                <a:defRPr sz="1000"/>
              </a:pP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HG丸ｺﾞｼｯｸM-PRO"/>
                  <a:ea typeface="HG丸ｺﾞｼｯｸM-PRO"/>
                </a:rPr>
                <a:t>自然の家</a:t>
              </a:r>
            </a:p>
          </xdr:txBody>
        </xdr:sp>
        <xdr:sp macro="" textlink="">
          <xdr:nvSpPr>
            <xdr:cNvPr id="134" name="Text Box 4457">
              <a:extLst>
                <a:ext uri="{FF2B5EF4-FFF2-40B4-BE49-F238E27FC236}">
                  <a16:creationId xmlns:a16="http://schemas.microsoft.com/office/drawing/2014/main" id="{8C1CE565-0C24-5601-58AC-4D879D79D30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00846" y="92726507"/>
              <a:ext cx="425863" cy="36565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horzOverflow="clip" wrap="none" lIns="18288" tIns="18288" rIns="18288" bIns="0" anchor="ctr" upright="1"/>
            <a:lstStyle/>
            <a:p>
              <a:pPr algn="ctr" rtl="0">
                <a:defRPr sz="1000"/>
              </a:pP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HG丸ｺﾞｼｯｸM-PRO"/>
                  <a:ea typeface="HG丸ｺﾞｼｯｸM-PRO"/>
                </a:rPr>
                <a:t>小諸</a:t>
              </a:r>
              <a:endParaRPr lang="en-US" altLang="ja-JP" sz="8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endParaRPr>
            </a:p>
            <a:p>
              <a:pPr algn="ctr" rtl="0">
                <a:defRPr sz="1000"/>
              </a:pP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HG丸ｺﾞｼｯｸM-PRO"/>
                  <a:ea typeface="HG丸ｺﾞｼｯｸM-PRO"/>
                </a:rPr>
                <a:t>佐久穂</a:t>
              </a:r>
            </a:p>
          </xdr:txBody>
        </xdr:sp>
        <xdr:sp macro="" textlink="">
          <xdr:nvSpPr>
            <xdr:cNvPr id="135" name="六角形 394">
              <a:extLst>
                <a:ext uri="{FF2B5EF4-FFF2-40B4-BE49-F238E27FC236}">
                  <a16:creationId xmlns:a16="http://schemas.microsoft.com/office/drawing/2014/main" id="{08FC816C-ECB8-AE79-908C-A31283212C4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00474" y="93171010"/>
              <a:ext cx="254520" cy="184109"/>
            </a:xfrm>
            <a:prstGeom prst="hexagon">
              <a:avLst>
                <a:gd name="adj" fmla="val 26118"/>
                <a:gd name="vf" fmla="val 115470"/>
              </a:avLst>
            </a:prstGeom>
            <a:grpFill/>
            <a:ln w="22225" algn="ctr">
              <a:solidFill>
                <a:srgbClr val="FFFFFF"/>
              </a:solidFill>
              <a:round/>
              <a:headEnd/>
              <a:tailEnd/>
            </a:ln>
          </xdr:spPr>
          <xdr:txBody>
            <a:bodyPr vertOverflow="overflow" horzOverflow="overflow" wrap="none" lIns="18288" tIns="0" rIns="0" bIns="0" anchor="ctr" upright="1"/>
            <a:lstStyle/>
            <a:p>
              <a:pPr algn="ctr" rtl="0">
                <a:defRPr sz="1000"/>
              </a:pPr>
              <a:r>
                <a:rPr lang="en-US" altLang="ja-JP" sz="900" b="0" i="0" u="none" strike="noStrike" baseline="0">
                  <a:solidFill>
                    <a:srgbClr val="FFFFFF"/>
                  </a:solidFill>
                  <a:latin typeface="Calibri"/>
                </a:rPr>
                <a:t>152</a:t>
              </a:r>
              <a:endParaRPr lang="ja-JP" altLang="en-US" sz="900" b="0" i="0" u="none" strike="noStrike" baseline="0">
                <a:solidFill>
                  <a:srgbClr val="FFFFFF"/>
                </a:solidFill>
                <a:latin typeface="Calibri"/>
              </a:endParaRPr>
            </a:p>
          </xdr:txBody>
        </xdr:sp>
      </xdr:grpSp>
    </xdr:grpSp>
    <xdr:clientData/>
  </xdr:twoCellAnchor>
  <xdr:twoCellAnchor editAs="oneCell">
    <xdr:from>
      <xdr:col>4</xdr:col>
      <xdr:colOff>2139</xdr:colOff>
      <xdr:row>149</xdr:row>
      <xdr:rowOff>25399</xdr:rowOff>
    </xdr:from>
    <xdr:to>
      <xdr:col>5</xdr:col>
      <xdr:colOff>648139</xdr:colOff>
      <xdr:row>154</xdr:row>
      <xdr:rowOff>18256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9DC76769-7F42-4265-8372-9F7C1E668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52925" y="27058256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72571</xdr:colOff>
      <xdr:row>196</xdr:row>
      <xdr:rowOff>72572</xdr:rowOff>
    </xdr:from>
    <xdr:to>
      <xdr:col>8</xdr:col>
      <xdr:colOff>504571</xdr:colOff>
      <xdr:row>198</xdr:row>
      <xdr:rowOff>141715</xdr:rowOff>
    </xdr:to>
    <xdr:pic>
      <xdr:nvPicPr>
        <xdr:cNvPr id="141" name="図 140">
          <a:extLst>
            <a:ext uri="{FF2B5EF4-FFF2-40B4-BE49-F238E27FC236}">
              <a16:creationId xmlns:a16="http://schemas.microsoft.com/office/drawing/2014/main" id="{D457E84C-8D15-4F0C-AB50-A24989D09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82357" y="35632572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179615</xdr:colOff>
      <xdr:row>106</xdr:row>
      <xdr:rowOff>161470</xdr:rowOff>
    </xdr:from>
    <xdr:to>
      <xdr:col>3</xdr:col>
      <xdr:colOff>611615</xdr:colOff>
      <xdr:row>109</xdr:row>
      <xdr:rowOff>49185</xdr:rowOff>
    </xdr:to>
    <xdr:pic>
      <xdr:nvPicPr>
        <xdr:cNvPr id="138" name="図 137">
          <a:extLst>
            <a:ext uri="{FF2B5EF4-FFF2-40B4-BE49-F238E27FC236}">
              <a16:creationId xmlns:a16="http://schemas.microsoft.com/office/drawing/2014/main" id="{81BF2A8B-4DB6-4CE9-BAFB-00A3BD870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2829" y="19392899"/>
          <a:ext cx="432000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2"/>
  <sheetViews>
    <sheetView showGridLines="0" view="pageBreakPreview" topLeftCell="A199" zoomScale="80" zoomScaleNormal="100" zoomScaleSheetLayoutView="80" workbookViewId="0">
      <selection activeCell="S114" sqref="S114"/>
    </sheetView>
  </sheetViews>
  <sheetFormatPr defaultColWidth="8.25" defaultRowHeight="14.15" customHeight="1" x14ac:dyDescent="0.2"/>
  <cols>
    <col min="1" max="1" width="3.75" style="73" customWidth="1"/>
    <col min="2" max="2" width="3.75" style="4" customWidth="1"/>
    <col min="3" max="3" width="6.08203125" style="4" customWidth="1"/>
    <col min="4" max="4" width="9.33203125" style="4" customWidth="1"/>
    <col min="5" max="5" width="3.33203125" style="4" customWidth="1"/>
    <col min="6" max="6" width="11" style="4" customWidth="1"/>
    <col min="7" max="7" width="12.5" style="4" customWidth="1"/>
    <col min="8" max="8" width="1.5" style="4" customWidth="1"/>
    <col min="9" max="9" width="8.1640625" style="4" customWidth="1"/>
    <col min="10" max="10" width="5.83203125" style="4" customWidth="1"/>
    <col min="11" max="11" width="10.58203125" style="4" customWidth="1"/>
    <col min="12" max="12" width="4.25" style="4" customWidth="1"/>
    <col min="13" max="13" width="3.75" style="4" customWidth="1"/>
    <col min="14" max="14" width="6.08203125" style="4" customWidth="1"/>
    <col min="15" max="15" width="3.75" style="75" customWidth="1"/>
    <col min="16" max="17" width="8.25" style="4"/>
    <col min="18" max="18" width="15.83203125" style="4" customWidth="1"/>
    <col min="19" max="21" width="8.75" style="4" customWidth="1"/>
    <col min="22" max="22" width="4.6640625" style="4" customWidth="1"/>
    <col min="23" max="24" width="10.4140625" style="4" customWidth="1"/>
    <col min="25" max="16384" width="8.25" style="4"/>
  </cols>
  <sheetData>
    <row r="1" spans="1:17" s="6" customFormat="1" ht="14.15" customHeight="1" x14ac:dyDescent="0.2">
      <c r="A1" s="74"/>
      <c r="B1" s="133" t="s">
        <v>0</v>
      </c>
      <c r="C1" s="134"/>
      <c r="D1" s="2"/>
      <c r="E1" s="2"/>
      <c r="F1" s="2"/>
      <c r="G1" s="2"/>
      <c r="H1" s="2"/>
      <c r="I1" s="2"/>
      <c r="J1" s="2"/>
      <c r="K1" s="2"/>
      <c r="L1" s="2"/>
      <c r="M1" s="2"/>
      <c r="N1" s="82"/>
      <c r="O1" s="83"/>
      <c r="Q1" s="84" t="s">
        <v>47</v>
      </c>
    </row>
    <row r="2" spans="1:17" s="6" customFormat="1" ht="14.15" customHeight="1" x14ac:dyDescent="0.2">
      <c r="A2" s="74"/>
      <c r="B2" s="135">
        <v>20</v>
      </c>
      <c r="C2" s="136"/>
      <c r="N2" s="10"/>
      <c r="O2" s="83"/>
      <c r="Q2" s="84"/>
    </row>
    <row r="3" spans="1:17" s="6" customFormat="1" ht="14.15" customHeight="1" x14ac:dyDescent="0.2">
      <c r="A3" s="74"/>
      <c r="B3" s="137"/>
      <c r="C3" s="136"/>
      <c r="N3" s="10"/>
      <c r="O3" s="83"/>
      <c r="Q3" s="84"/>
    </row>
    <row r="4" spans="1:17" s="6" customFormat="1" ht="14.15" customHeight="1" thickBot="1" x14ac:dyDescent="0.25">
      <c r="A4" s="74"/>
      <c r="B4" s="138"/>
      <c r="C4" s="139"/>
      <c r="N4" s="10"/>
      <c r="O4" s="83"/>
      <c r="Q4" s="84"/>
    </row>
    <row r="5" spans="1:17" s="6" customFormat="1" ht="14.15" customHeight="1" x14ac:dyDescent="0.2">
      <c r="A5" s="74"/>
      <c r="B5" s="85"/>
      <c r="N5" s="10"/>
      <c r="O5" s="83"/>
      <c r="Q5" s="84"/>
    </row>
    <row r="6" spans="1:17" s="6" customFormat="1" ht="14.15" customHeight="1" x14ac:dyDescent="0.2">
      <c r="A6" s="74"/>
      <c r="B6" s="85"/>
      <c r="N6" s="10"/>
      <c r="O6" s="83"/>
      <c r="Q6" s="84"/>
    </row>
    <row r="7" spans="1:17" s="6" customFormat="1" ht="14.15" customHeight="1" x14ac:dyDescent="0.2">
      <c r="A7" s="74"/>
      <c r="B7" s="85"/>
      <c r="N7" s="10"/>
      <c r="O7" s="83"/>
      <c r="Q7" s="84"/>
    </row>
    <row r="8" spans="1:17" s="6" customFormat="1" ht="14.15" customHeight="1" x14ac:dyDescent="0.2">
      <c r="A8" s="74"/>
      <c r="B8" s="85"/>
      <c r="N8" s="10"/>
      <c r="O8" s="83"/>
      <c r="Q8" s="84"/>
    </row>
    <row r="9" spans="1:17" s="6" customFormat="1" ht="14.15" customHeight="1" x14ac:dyDescent="0.2">
      <c r="A9" s="74"/>
      <c r="B9" s="85"/>
      <c r="N9" s="10"/>
      <c r="O9" s="83"/>
      <c r="Q9" s="84"/>
    </row>
    <row r="10" spans="1:17" s="6" customFormat="1" ht="14.15" customHeight="1" x14ac:dyDescent="0.2">
      <c r="A10" s="74"/>
      <c r="B10" s="85"/>
      <c r="N10" s="10"/>
      <c r="O10" s="83"/>
      <c r="Q10" s="84"/>
    </row>
    <row r="11" spans="1:17" s="6" customFormat="1" ht="14.15" customHeight="1" x14ac:dyDescent="0.2">
      <c r="A11" s="74"/>
      <c r="B11" s="85"/>
      <c r="N11" s="10"/>
      <c r="O11" s="83"/>
      <c r="Q11" s="84"/>
    </row>
    <row r="12" spans="1:17" s="6" customFormat="1" ht="14.15" customHeight="1" x14ac:dyDescent="0.2">
      <c r="A12" s="74"/>
      <c r="B12" s="85"/>
      <c r="N12" s="10"/>
      <c r="O12" s="83"/>
      <c r="Q12" s="84"/>
    </row>
    <row r="13" spans="1:17" s="6" customFormat="1" ht="14.15" customHeight="1" x14ac:dyDescent="0.2">
      <c r="A13" s="74"/>
      <c r="B13" s="85"/>
      <c r="N13" s="10"/>
      <c r="O13" s="83"/>
      <c r="Q13" s="84"/>
    </row>
    <row r="14" spans="1:17" s="6" customFormat="1" ht="14.15" customHeight="1" x14ac:dyDescent="0.2">
      <c r="A14" s="74"/>
      <c r="B14" s="85"/>
      <c r="N14" s="10"/>
      <c r="O14" s="83"/>
      <c r="Q14" s="84"/>
    </row>
    <row r="15" spans="1:17" s="6" customFormat="1" ht="14.15" customHeight="1" x14ac:dyDescent="0.2">
      <c r="A15" s="74"/>
      <c r="B15" s="85"/>
      <c r="N15" s="10"/>
      <c r="O15" s="83"/>
      <c r="Q15" s="84"/>
    </row>
    <row r="16" spans="1:17" s="6" customFormat="1" ht="14.15" customHeight="1" x14ac:dyDescent="0.2">
      <c r="A16" s="74"/>
      <c r="B16" s="85"/>
      <c r="N16" s="10"/>
      <c r="O16" s="83"/>
      <c r="Q16" s="84"/>
    </row>
    <row r="17" spans="1:17" s="6" customFormat="1" ht="14.15" customHeight="1" x14ac:dyDescent="0.2">
      <c r="A17" s="74"/>
      <c r="B17" s="85"/>
      <c r="N17" s="10"/>
      <c r="O17" s="83"/>
      <c r="Q17" s="84"/>
    </row>
    <row r="18" spans="1:17" s="6" customFormat="1" ht="14.15" customHeight="1" x14ac:dyDescent="0.2">
      <c r="A18" s="74"/>
      <c r="B18" s="85"/>
      <c r="N18" s="10"/>
      <c r="O18" s="83"/>
      <c r="Q18" s="84"/>
    </row>
    <row r="19" spans="1:17" s="6" customFormat="1" ht="14.15" customHeight="1" x14ac:dyDescent="0.2">
      <c r="A19" s="74"/>
      <c r="B19" s="85"/>
      <c r="N19" s="10"/>
      <c r="O19" s="83"/>
      <c r="Q19" s="84"/>
    </row>
    <row r="20" spans="1:17" s="6" customFormat="1" ht="14.15" customHeight="1" x14ac:dyDescent="0.2">
      <c r="A20" s="74"/>
      <c r="B20" s="85"/>
      <c r="N20" s="10"/>
      <c r="O20" s="83"/>
      <c r="Q20" s="84"/>
    </row>
    <row r="21" spans="1:17" s="6" customFormat="1" ht="14.15" customHeight="1" x14ac:dyDescent="0.2">
      <c r="A21" s="74"/>
      <c r="B21" s="85"/>
      <c r="N21" s="10"/>
      <c r="O21" s="83"/>
      <c r="Q21" s="84"/>
    </row>
    <row r="22" spans="1:17" s="6" customFormat="1" ht="14.15" customHeight="1" x14ac:dyDescent="0.2">
      <c r="A22" s="74"/>
      <c r="B22" s="85"/>
      <c r="N22" s="10"/>
      <c r="O22" s="83"/>
      <c r="Q22" s="84"/>
    </row>
    <row r="23" spans="1:17" s="6" customFormat="1" ht="14.15" customHeight="1" x14ac:dyDescent="0.2">
      <c r="A23" s="74"/>
      <c r="B23" s="85"/>
      <c r="N23" s="10"/>
      <c r="O23" s="83"/>
      <c r="Q23" s="84"/>
    </row>
    <row r="24" spans="1:17" s="6" customFormat="1" ht="14.15" customHeight="1" x14ac:dyDescent="0.2">
      <c r="A24" s="74"/>
      <c r="B24" s="85"/>
      <c r="N24" s="10"/>
      <c r="O24" s="83"/>
      <c r="Q24" s="84"/>
    </row>
    <row r="25" spans="1:17" s="6" customFormat="1" ht="14.15" customHeight="1" x14ac:dyDescent="0.2">
      <c r="A25" s="74"/>
      <c r="B25" s="85"/>
      <c r="N25" s="10"/>
      <c r="O25" s="83"/>
      <c r="Q25" s="84"/>
    </row>
    <row r="26" spans="1:17" s="6" customFormat="1" ht="14.15" customHeight="1" x14ac:dyDescent="0.2">
      <c r="A26" s="74"/>
      <c r="B26" s="85"/>
      <c r="N26" s="10"/>
      <c r="O26" s="83"/>
      <c r="Q26" s="84"/>
    </row>
    <row r="27" spans="1:17" s="6" customFormat="1" ht="14.15" customHeight="1" x14ac:dyDescent="0.2">
      <c r="A27" s="74"/>
      <c r="B27" s="85"/>
      <c r="N27" s="10"/>
      <c r="O27" s="83"/>
      <c r="Q27" s="84"/>
    </row>
    <row r="28" spans="1:17" s="6" customFormat="1" ht="14.15" customHeight="1" x14ac:dyDescent="0.2">
      <c r="A28" s="74"/>
      <c r="B28" s="85"/>
      <c r="N28" s="10"/>
      <c r="O28" s="83"/>
      <c r="Q28" s="84"/>
    </row>
    <row r="29" spans="1:17" s="6" customFormat="1" ht="14.15" customHeight="1" x14ac:dyDescent="0.2">
      <c r="A29" s="74"/>
      <c r="B29" s="85"/>
      <c r="N29" s="10"/>
      <c r="O29" s="83"/>
      <c r="Q29" s="84"/>
    </row>
    <row r="30" spans="1:17" s="6" customFormat="1" ht="14.15" customHeight="1" x14ac:dyDescent="0.2">
      <c r="A30" s="74"/>
      <c r="B30" s="85"/>
      <c r="N30" s="10"/>
      <c r="O30" s="83"/>
      <c r="Q30" s="84"/>
    </row>
    <row r="31" spans="1:17" s="6" customFormat="1" ht="14.15" customHeight="1" x14ac:dyDescent="0.2">
      <c r="A31" s="74"/>
      <c r="B31" s="85"/>
      <c r="N31" s="10"/>
      <c r="O31" s="83"/>
      <c r="Q31" s="84"/>
    </row>
    <row r="32" spans="1:17" s="6" customFormat="1" ht="14.15" customHeight="1" x14ac:dyDescent="0.2">
      <c r="A32" s="74"/>
      <c r="B32" s="85"/>
      <c r="N32" s="10"/>
      <c r="O32" s="83"/>
      <c r="Q32" s="84"/>
    </row>
    <row r="33" spans="1:17" s="6" customFormat="1" ht="14.15" customHeight="1" x14ac:dyDescent="0.2">
      <c r="A33" s="74"/>
      <c r="B33" s="85"/>
      <c r="N33" s="10"/>
      <c r="O33" s="83"/>
      <c r="Q33" s="84"/>
    </row>
    <row r="34" spans="1:17" s="6" customFormat="1" ht="14.15" customHeight="1" x14ac:dyDescent="0.2">
      <c r="A34" s="74"/>
      <c r="B34" s="85"/>
      <c r="N34" s="10"/>
      <c r="O34" s="83"/>
      <c r="Q34" s="84"/>
    </row>
    <row r="35" spans="1:17" s="6" customFormat="1" ht="14.15" customHeight="1" x14ac:dyDescent="0.2">
      <c r="A35" s="74"/>
      <c r="B35" s="85"/>
      <c r="N35" s="10"/>
      <c r="O35" s="83"/>
      <c r="Q35" s="84"/>
    </row>
    <row r="36" spans="1:17" s="6" customFormat="1" ht="14.15" customHeight="1" x14ac:dyDescent="0.2">
      <c r="A36" s="74"/>
      <c r="B36" s="85"/>
      <c r="N36" s="10"/>
      <c r="O36" s="83"/>
      <c r="Q36" s="84"/>
    </row>
    <row r="37" spans="1:17" s="6" customFormat="1" ht="14.15" customHeight="1" x14ac:dyDescent="0.2">
      <c r="A37" s="74"/>
      <c r="B37" s="85"/>
      <c r="N37" s="10"/>
      <c r="O37" s="83"/>
      <c r="Q37" s="84"/>
    </row>
    <row r="38" spans="1:17" s="6" customFormat="1" ht="14.15" customHeight="1" x14ac:dyDescent="0.2">
      <c r="A38" s="74"/>
      <c r="B38" s="85"/>
      <c r="N38" s="10"/>
      <c r="O38" s="83"/>
      <c r="Q38" s="84"/>
    </row>
    <row r="39" spans="1:17" s="6" customFormat="1" ht="14.15" customHeight="1" x14ac:dyDescent="0.2">
      <c r="A39" s="74"/>
      <c r="B39" s="85"/>
      <c r="N39" s="10"/>
      <c r="O39" s="83"/>
      <c r="Q39" s="84"/>
    </row>
    <row r="40" spans="1:17" s="6" customFormat="1" ht="14.15" customHeight="1" x14ac:dyDescent="0.2">
      <c r="A40" s="74"/>
      <c r="B40" s="85"/>
      <c r="N40" s="10"/>
      <c r="O40" s="83"/>
      <c r="Q40" s="84"/>
    </row>
    <row r="41" spans="1:17" s="6" customFormat="1" ht="14.15" customHeight="1" x14ac:dyDescent="0.2">
      <c r="A41" s="74"/>
      <c r="B41" s="85"/>
      <c r="N41" s="10"/>
      <c r="O41" s="83"/>
      <c r="Q41" s="84"/>
    </row>
    <row r="42" spans="1:17" s="6" customFormat="1" ht="14.15" customHeight="1" x14ac:dyDescent="0.2">
      <c r="A42" s="74"/>
      <c r="B42" s="85"/>
      <c r="N42" s="10"/>
      <c r="O42" s="83"/>
      <c r="Q42" s="84"/>
    </row>
    <row r="43" spans="1:17" s="6" customFormat="1" ht="14.15" customHeight="1" x14ac:dyDescent="0.2">
      <c r="A43" s="74"/>
      <c r="B43" s="85"/>
      <c r="N43" s="10"/>
      <c r="O43" s="83"/>
      <c r="Q43" s="84"/>
    </row>
    <row r="44" spans="1:17" s="6" customFormat="1" ht="14.15" customHeight="1" x14ac:dyDescent="0.2">
      <c r="A44" s="74"/>
      <c r="B44" s="85"/>
      <c r="N44" s="10"/>
      <c r="O44" s="83"/>
      <c r="Q44" s="84"/>
    </row>
    <row r="45" spans="1:17" s="6" customFormat="1" ht="14.15" customHeight="1" x14ac:dyDescent="0.2">
      <c r="A45" s="74"/>
      <c r="B45" s="85"/>
      <c r="N45" s="10"/>
      <c r="O45" s="83"/>
      <c r="Q45" s="84"/>
    </row>
    <row r="46" spans="1:17" s="6" customFormat="1" ht="14.15" customHeight="1" x14ac:dyDescent="0.2">
      <c r="A46" s="74"/>
      <c r="B46" s="85"/>
      <c r="N46" s="10"/>
      <c r="O46" s="83"/>
      <c r="Q46" s="84"/>
    </row>
    <row r="47" spans="1:17" s="6" customFormat="1" ht="14.15" customHeight="1" x14ac:dyDescent="0.2">
      <c r="A47" s="74"/>
      <c r="B47" s="85"/>
      <c r="N47" s="10"/>
      <c r="O47" s="83"/>
      <c r="Q47" s="84"/>
    </row>
    <row r="48" spans="1:17" s="6" customFormat="1" ht="14.15" customHeight="1" x14ac:dyDescent="0.2">
      <c r="A48" s="74"/>
      <c r="B48" s="85"/>
      <c r="N48" s="10"/>
      <c r="O48" s="83"/>
      <c r="Q48" s="84"/>
    </row>
    <row r="49" spans="1:24" s="6" customFormat="1" ht="14.15" customHeight="1" x14ac:dyDescent="0.2">
      <c r="A49" s="74"/>
      <c r="B49" s="85"/>
      <c r="N49" s="10"/>
      <c r="O49" s="83"/>
      <c r="Q49" s="84"/>
    </row>
    <row r="50" spans="1:24" s="6" customFormat="1" ht="14.15" customHeight="1" x14ac:dyDescent="0.2">
      <c r="A50" s="74"/>
      <c r="B50" s="85"/>
      <c r="N50" s="10"/>
      <c r="O50" s="83"/>
      <c r="Q50" s="84"/>
    </row>
    <row r="51" spans="1:24" s="6" customFormat="1" ht="14.15" customHeight="1" x14ac:dyDescent="0.2">
      <c r="A51" s="74"/>
      <c r="B51" s="85"/>
      <c r="N51" s="10"/>
      <c r="O51" s="83"/>
      <c r="Q51" s="84"/>
    </row>
    <row r="52" spans="1:24" s="6" customFormat="1" ht="14.15" customHeight="1" x14ac:dyDescent="0.2">
      <c r="A52" s="74"/>
      <c r="B52" s="85"/>
      <c r="N52" s="10"/>
      <c r="O52" s="83"/>
      <c r="Q52" s="84"/>
    </row>
    <row r="53" spans="1:24" s="6" customFormat="1" ht="14.15" customHeight="1" x14ac:dyDescent="0.2">
      <c r="A53" s="74"/>
      <c r="B53" s="85"/>
      <c r="N53" s="10"/>
      <c r="O53" s="83"/>
      <c r="Q53" s="84"/>
    </row>
    <row r="54" spans="1:24" s="6" customFormat="1" ht="14.15" customHeight="1" x14ac:dyDescent="0.2">
      <c r="A54" s="74"/>
      <c r="B54" s="85"/>
      <c r="N54" s="10"/>
      <c r="O54" s="83"/>
      <c r="Q54" s="84"/>
    </row>
    <row r="55" spans="1:24" s="6" customFormat="1" ht="14.15" customHeight="1" x14ac:dyDescent="0.2">
      <c r="A55" s="74"/>
      <c r="B55" s="85"/>
      <c r="N55" s="10"/>
      <c r="O55" s="83"/>
      <c r="Q55" s="84"/>
    </row>
    <row r="56" spans="1:24" s="6" customFormat="1" ht="14.15" customHeight="1" x14ac:dyDescent="0.2">
      <c r="A56" s="74"/>
      <c r="B56" s="85"/>
      <c r="N56" s="10"/>
      <c r="O56" s="83"/>
      <c r="Q56" s="84"/>
    </row>
    <row r="57" spans="1:24" s="6" customFormat="1" ht="14.15" customHeight="1" thickBot="1" x14ac:dyDescent="0.25">
      <c r="A57" s="74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13"/>
      <c r="O57" s="83"/>
      <c r="Q57" s="84"/>
    </row>
    <row r="58" spans="1:24" ht="14" customHeight="1" x14ac:dyDescent="0.3">
      <c r="B58" s="122"/>
      <c r="C58" s="72"/>
      <c r="D58" s="37"/>
      <c r="E58" s="37"/>
      <c r="F58" s="37"/>
      <c r="G58" s="38"/>
      <c r="H58" s="38"/>
      <c r="I58" s="38"/>
      <c r="J58" s="38"/>
      <c r="K58" s="39"/>
      <c r="L58" s="40"/>
      <c r="M58" s="133" t="s">
        <v>0</v>
      </c>
      <c r="N58" s="167"/>
      <c r="O58" s="121"/>
      <c r="Q58" s="4" t="s">
        <v>15</v>
      </c>
    </row>
    <row r="59" spans="1:24" ht="14" customHeight="1" x14ac:dyDescent="0.3">
      <c r="B59" s="123"/>
      <c r="D59" s="124"/>
      <c r="E59" s="124"/>
      <c r="F59" s="124"/>
      <c r="G59" s="21"/>
      <c r="H59" s="21"/>
      <c r="I59" s="21"/>
      <c r="J59" s="21"/>
      <c r="K59" s="125"/>
      <c r="L59" s="126"/>
      <c r="M59" s="135">
        <f>B2+1</f>
        <v>21</v>
      </c>
      <c r="N59" s="168"/>
      <c r="O59" s="121"/>
      <c r="R59" s="4" t="s">
        <v>16</v>
      </c>
      <c r="S59" s="78">
        <v>1</v>
      </c>
    </row>
    <row r="60" spans="1:24" ht="14" customHeight="1" x14ac:dyDescent="0.3">
      <c r="B60" s="123"/>
      <c r="D60" s="124"/>
      <c r="E60" s="124"/>
      <c r="F60" s="124"/>
      <c r="G60" s="172" t="str">
        <f>W61</f>
        <v>SS 1/3/5</v>
      </c>
      <c r="H60" s="173"/>
      <c r="I60" s="173"/>
      <c r="J60" s="21"/>
      <c r="K60" s="125"/>
      <c r="L60" s="126"/>
      <c r="M60" s="169"/>
      <c r="N60" s="168"/>
      <c r="O60" s="121"/>
      <c r="R60" s="4" t="s">
        <v>17</v>
      </c>
      <c r="S60" s="78">
        <v>1</v>
      </c>
    </row>
    <row r="61" spans="1:24" ht="14" customHeight="1" thickBot="1" x14ac:dyDescent="0.35">
      <c r="B61" s="123"/>
      <c r="D61" s="124"/>
      <c r="E61" s="124"/>
      <c r="F61" s="124"/>
      <c r="G61" s="173"/>
      <c r="H61" s="173"/>
      <c r="I61" s="173"/>
      <c r="J61" s="21"/>
      <c r="K61" s="125"/>
      <c r="L61" s="126"/>
      <c r="M61" s="170"/>
      <c r="N61" s="171"/>
      <c r="O61" s="121"/>
      <c r="R61" s="4" t="s">
        <v>14</v>
      </c>
      <c r="S61" s="78">
        <v>1</v>
      </c>
      <c r="T61" s="78">
        <v>3</v>
      </c>
      <c r="U61" s="78">
        <v>5</v>
      </c>
      <c r="W61" s="4" t="str">
        <f>"SS "&amp;S61&amp;IF(T61="","","/"&amp;T61)&amp;IF(U61="","","/"&amp;U61)</f>
        <v>SS 1/3/5</v>
      </c>
      <c r="X61" s="4" t="str">
        <f>TEXT(S61,"#0")&amp;IF(T61="","","/"&amp;T61)&amp;IF(U61="","","/"&amp;U61)</f>
        <v>1/3/5</v>
      </c>
    </row>
    <row r="62" spans="1:24" ht="14" customHeight="1" x14ac:dyDescent="0.2">
      <c r="A62" s="166"/>
      <c r="B62" s="41"/>
      <c r="C62" s="42"/>
      <c r="D62" s="42"/>
      <c r="E62" s="43"/>
      <c r="F62" s="43"/>
      <c r="G62" s="21"/>
      <c r="H62" s="21"/>
      <c r="I62" s="21"/>
      <c r="J62" s="21"/>
      <c r="K62" s="21"/>
      <c r="L62" s="21"/>
      <c r="M62" s="71"/>
      <c r="N62" s="44"/>
      <c r="O62" s="132" t="str">
        <f>IFERROR(IF(AND($G60&lt;&gt;"",MOD($S$61,10)=1),$G60,""),"")</f>
        <v>SS 1/3/5</v>
      </c>
      <c r="R62" s="4" t="s">
        <v>18</v>
      </c>
      <c r="S62" s="276" t="s">
        <v>32</v>
      </c>
      <c r="T62" s="276"/>
      <c r="U62" s="276"/>
    </row>
    <row r="63" spans="1:24" ht="14" customHeight="1" x14ac:dyDescent="0.35">
      <c r="A63" s="166"/>
      <c r="B63" s="45"/>
      <c r="C63" s="43"/>
      <c r="D63" s="43"/>
      <c r="E63" s="43"/>
      <c r="F63" s="43"/>
      <c r="G63" s="46"/>
      <c r="H63" s="47"/>
      <c r="I63" s="21"/>
      <c r="J63" s="21"/>
      <c r="K63" s="21"/>
      <c r="L63" s="48"/>
      <c r="M63" s="48"/>
      <c r="N63" s="44"/>
      <c r="O63" s="132"/>
      <c r="R63" s="4" t="s">
        <v>33</v>
      </c>
      <c r="S63" s="78">
        <v>2</v>
      </c>
      <c r="T63" s="4" t="s">
        <v>1</v>
      </c>
    </row>
    <row r="64" spans="1:24" ht="14" customHeight="1" x14ac:dyDescent="0.35">
      <c r="A64" s="166"/>
      <c r="B64" s="45"/>
      <c r="C64" s="43"/>
      <c r="D64" s="43"/>
      <c r="E64" s="43"/>
      <c r="F64" s="43"/>
      <c r="G64" s="47"/>
      <c r="H64" s="47"/>
      <c r="I64" s="21"/>
      <c r="J64" s="49"/>
      <c r="K64" s="21"/>
      <c r="L64" s="48"/>
      <c r="M64" s="48"/>
      <c r="N64" s="44"/>
      <c r="O64" s="132"/>
      <c r="R64" s="4" t="s">
        <v>19</v>
      </c>
      <c r="S64" s="273" t="s">
        <v>30</v>
      </c>
      <c r="T64" s="274"/>
      <c r="U64" s="275"/>
    </row>
    <row r="65" spans="1:23" ht="14" customHeight="1" x14ac:dyDescent="0.2">
      <c r="A65" s="166"/>
      <c r="B65" s="50"/>
      <c r="C65" s="51"/>
      <c r="D65" s="51"/>
      <c r="E65" s="52"/>
      <c r="F65" s="52"/>
      <c r="G65" s="52"/>
      <c r="H65" s="52"/>
      <c r="I65" s="52"/>
      <c r="J65" s="52"/>
      <c r="K65" s="52"/>
      <c r="L65" s="52"/>
      <c r="M65" s="51"/>
      <c r="N65" s="53"/>
      <c r="O65" s="132"/>
      <c r="R65" s="4" t="s">
        <v>27</v>
      </c>
      <c r="S65" s="78">
        <v>2</v>
      </c>
      <c r="T65" s="78">
        <v>3</v>
      </c>
      <c r="U65" s="78" t="s">
        <v>29</v>
      </c>
      <c r="W65" s="4" t="str">
        <f>TEXT(S65,"#")&amp;IF(T65="","","/"&amp;T65)&amp;IF(U65="","","/"&amp;U65)</f>
        <v>2/3/5A</v>
      </c>
    </row>
    <row r="66" spans="1:23" ht="14" customHeight="1" x14ac:dyDescent="0.2">
      <c r="B66" s="50"/>
      <c r="C66" s="51"/>
      <c r="D66" s="51"/>
      <c r="E66" s="52"/>
      <c r="F66" s="52"/>
      <c r="G66" s="52"/>
      <c r="H66" s="52"/>
      <c r="I66" s="52"/>
      <c r="J66" s="52"/>
      <c r="K66" s="52"/>
      <c r="L66" s="52"/>
      <c r="M66" s="51"/>
      <c r="N66" s="53"/>
      <c r="O66" s="121"/>
      <c r="R66" s="4" t="s">
        <v>28</v>
      </c>
      <c r="S66" s="273" t="s">
        <v>31</v>
      </c>
      <c r="T66" s="274"/>
      <c r="U66" s="275"/>
    </row>
    <row r="67" spans="1:23" ht="14" customHeight="1" x14ac:dyDescent="0.2">
      <c r="A67" s="166"/>
      <c r="B67" s="54"/>
      <c r="C67" s="55"/>
      <c r="D67" s="55"/>
      <c r="E67" s="21"/>
      <c r="F67" s="21"/>
      <c r="G67" s="21"/>
      <c r="H67" s="21"/>
      <c r="I67" s="19"/>
      <c r="J67" s="19"/>
      <c r="K67" s="21"/>
      <c r="L67" s="21"/>
      <c r="M67" s="56"/>
      <c r="N67" s="57"/>
      <c r="O67" s="132" t="str">
        <f>IFERROR(IF(AND($G60&lt;&gt;"",MOD($S$61,10)=2),$G60,""),"")</f>
        <v/>
      </c>
      <c r="R67" s="4" t="s">
        <v>24</v>
      </c>
      <c r="S67" s="78">
        <v>0.1</v>
      </c>
      <c r="T67" s="4" t="s">
        <v>25</v>
      </c>
      <c r="W67" s="4" t="str">
        <f>IF(S67="","",(TEXT($S$67,"(0.000)")))</f>
        <v>(0.100)</v>
      </c>
    </row>
    <row r="68" spans="1:23" ht="14" customHeight="1" x14ac:dyDescent="0.2">
      <c r="A68" s="166"/>
      <c r="B68" s="54"/>
      <c r="C68" s="55"/>
      <c r="D68" s="55"/>
      <c r="E68" s="21"/>
      <c r="F68" s="21"/>
      <c r="G68" s="21"/>
      <c r="H68" s="21"/>
      <c r="I68" s="23"/>
      <c r="J68" s="19"/>
      <c r="K68" s="21"/>
      <c r="L68" s="21"/>
      <c r="M68" s="56"/>
      <c r="N68" s="57"/>
      <c r="O68" s="132"/>
      <c r="R68" s="4" t="s">
        <v>20</v>
      </c>
      <c r="S68" s="77">
        <f>7.066+1.212</f>
        <v>8.2780000000000005</v>
      </c>
      <c r="T68" s="4" t="s">
        <v>25</v>
      </c>
    </row>
    <row r="69" spans="1:23" ht="14" customHeight="1" x14ac:dyDescent="0.2">
      <c r="A69" s="166"/>
      <c r="B69" s="54"/>
      <c r="C69" s="55"/>
      <c r="D69" s="55"/>
      <c r="E69" s="21"/>
      <c r="F69" s="21"/>
      <c r="G69" s="21"/>
      <c r="H69" s="21"/>
      <c r="I69" s="23"/>
      <c r="J69" s="21"/>
      <c r="K69" s="21"/>
      <c r="L69" s="21"/>
      <c r="M69" s="56"/>
      <c r="N69" s="57"/>
      <c r="O69" s="132"/>
      <c r="R69" s="4" t="s">
        <v>21</v>
      </c>
      <c r="S69" s="78">
        <v>12</v>
      </c>
      <c r="T69" s="4" t="s">
        <v>26</v>
      </c>
      <c r="W69" s="4">
        <f>ROUNDDOWN(S68/S69*60,1)</f>
        <v>41.3</v>
      </c>
    </row>
    <row r="70" spans="1:23" ht="14" customHeight="1" x14ac:dyDescent="0.2">
      <c r="A70" s="166"/>
      <c r="B70" s="54"/>
      <c r="C70" s="55"/>
      <c r="D70" s="55"/>
      <c r="E70" s="21"/>
      <c r="F70" s="21"/>
      <c r="G70" s="21"/>
      <c r="H70" s="21"/>
      <c r="I70" s="23"/>
      <c r="J70" s="21"/>
      <c r="K70" s="21"/>
      <c r="L70" s="21"/>
      <c r="M70" s="56"/>
      <c r="N70" s="57"/>
      <c r="O70" s="132"/>
      <c r="R70" s="4" t="s">
        <v>22</v>
      </c>
      <c r="S70" s="78">
        <v>1</v>
      </c>
      <c r="T70" s="79" t="s">
        <v>23</v>
      </c>
      <c r="U70" s="78">
        <v>4</v>
      </c>
    </row>
    <row r="71" spans="1:23" ht="14" customHeight="1" x14ac:dyDescent="0.2">
      <c r="B71" s="54"/>
      <c r="C71" s="55"/>
      <c r="D71" s="55"/>
      <c r="E71" s="21"/>
      <c r="F71" s="21"/>
      <c r="G71" s="21"/>
      <c r="H71" s="21"/>
      <c r="I71" s="23"/>
      <c r="J71" s="21"/>
      <c r="K71" s="21"/>
      <c r="L71" s="21"/>
      <c r="M71" s="56"/>
      <c r="N71" s="57"/>
      <c r="O71" s="121"/>
    </row>
    <row r="72" spans="1:23" ht="14" customHeight="1" x14ac:dyDescent="0.2">
      <c r="A72" s="166"/>
      <c r="B72" s="54"/>
      <c r="C72" s="55"/>
      <c r="D72" s="55"/>
      <c r="E72" s="21"/>
      <c r="F72" s="21"/>
      <c r="G72" s="21"/>
      <c r="H72" s="21"/>
      <c r="I72" s="23"/>
      <c r="J72" s="21"/>
      <c r="K72" s="21"/>
      <c r="L72" s="21"/>
      <c r="M72" s="56"/>
      <c r="N72" s="57"/>
      <c r="O72" s="132" t="str">
        <f>IFERROR(IF(AND($G60&lt;&gt;"",MOD($S$61,10)=3),$G60,""),"")</f>
        <v/>
      </c>
    </row>
    <row r="73" spans="1:23" ht="14" customHeight="1" x14ac:dyDescent="0.2">
      <c r="A73" s="166"/>
      <c r="B73" s="54"/>
      <c r="C73" s="55"/>
      <c r="D73" s="55"/>
      <c r="E73" s="21"/>
      <c r="F73" s="21"/>
      <c r="G73" s="21"/>
      <c r="H73" s="21"/>
      <c r="I73" s="23"/>
      <c r="J73" s="21"/>
      <c r="K73" s="21"/>
      <c r="L73" s="21"/>
      <c r="M73" s="56"/>
      <c r="N73" s="57"/>
      <c r="O73" s="132"/>
    </row>
    <row r="74" spans="1:23" ht="14" customHeight="1" x14ac:dyDescent="0.2">
      <c r="A74" s="166"/>
      <c r="B74" s="54"/>
      <c r="C74" s="55"/>
      <c r="D74" s="55"/>
      <c r="E74" s="21"/>
      <c r="F74" s="21"/>
      <c r="G74" s="21"/>
      <c r="H74" s="21"/>
      <c r="I74" s="23"/>
      <c r="J74" s="21"/>
      <c r="K74" s="21"/>
      <c r="L74" s="49"/>
      <c r="M74" s="56"/>
      <c r="N74" s="57"/>
      <c r="O74" s="132"/>
    </row>
    <row r="75" spans="1:23" ht="14" customHeight="1" x14ac:dyDescent="0.2">
      <c r="A75" s="166"/>
      <c r="B75" s="54"/>
      <c r="C75" s="55"/>
      <c r="D75" s="55"/>
      <c r="E75" s="21"/>
      <c r="F75" s="21"/>
      <c r="G75" s="21"/>
      <c r="H75" s="21"/>
      <c r="I75" s="19"/>
      <c r="J75" s="19"/>
      <c r="K75" s="19"/>
      <c r="L75" s="19"/>
      <c r="M75" s="56"/>
      <c r="N75" s="57"/>
      <c r="O75" s="132"/>
    </row>
    <row r="76" spans="1:23" ht="14" customHeight="1" x14ac:dyDescent="0.2">
      <c r="B76" s="54"/>
      <c r="C76" s="55"/>
      <c r="D76" s="55"/>
      <c r="E76" s="21"/>
      <c r="F76" s="21"/>
      <c r="G76" s="21"/>
      <c r="H76" s="21"/>
      <c r="I76" s="58"/>
      <c r="J76" s="21"/>
      <c r="K76" s="21"/>
      <c r="L76" s="21"/>
      <c r="M76" s="56"/>
      <c r="N76" s="57"/>
      <c r="O76" s="121"/>
    </row>
    <row r="77" spans="1:23" ht="14" customHeight="1" x14ac:dyDescent="0.2">
      <c r="A77" s="166"/>
      <c r="B77" s="54"/>
      <c r="C77" s="55"/>
      <c r="D77" s="55"/>
      <c r="E77" s="21"/>
      <c r="F77" s="21"/>
      <c r="G77" s="21"/>
      <c r="H77" s="21"/>
      <c r="I77" s="23"/>
      <c r="J77" s="21"/>
      <c r="K77" s="21"/>
      <c r="L77" s="21"/>
      <c r="M77" s="56"/>
      <c r="N77" s="57"/>
      <c r="O77" s="132" t="str">
        <f>IFERROR(IF(AND($G60&lt;&gt;"",MOD($S$61,10)=4),$G60,""),"")</f>
        <v/>
      </c>
    </row>
    <row r="78" spans="1:23" ht="14" customHeight="1" x14ac:dyDescent="0.2">
      <c r="A78" s="166"/>
      <c r="B78" s="54"/>
      <c r="C78" s="55"/>
      <c r="D78" s="55"/>
      <c r="E78" s="21"/>
      <c r="F78" s="21"/>
      <c r="G78" s="59"/>
      <c r="H78" s="21"/>
      <c r="I78" s="23"/>
      <c r="J78" s="21"/>
      <c r="K78" s="21"/>
      <c r="L78" s="21"/>
      <c r="M78" s="56"/>
      <c r="N78" s="57"/>
      <c r="O78" s="132"/>
    </row>
    <row r="79" spans="1:23" ht="14" customHeight="1" x14ac:dyDescent="0.2">
      <c r="A79" s="166"/>
      <c r="B79" s="54"/>
      <c r="C79" s="55"/>
      <c r="D79" s="55"/>
      <c r="E79" s="21"/>
      <c r="F79" s="29"/>
      <c r="G79" s="21"/>
      <c r="H79" s="21"/>
      <c r="I79" s="23"/>
      <c r="J79" s="21"/>
      <c r="K79" s="21"/>
      <c r="L79" s="21"/>
      <c r="M79" s="56"/>
      <c r="N79" s="57"/>
      <c r="O79" s="132"/>
    </row>
    <row r="80" spans="1:23" ht="14" customHeight="1" x14ac:dyDescent="0.2">
      <c r="A80" s="166"/>
      <c r="B80" s="54"/>
      <c r="C80" s="55"/>
      <c r="D80" s="55"/>
      <c r="E80" s="21"/>
      <c r="F80" s="21"/>
      <c r="G80" s="21"/>
      <c r="H80" s="21"/>
      <c r="I80" s="60"/>
      <c r="J80" s="21"/>
      <c r="K80" s="21"/>
      <c r="L80" s="21"/>
      <c r="M80" s="56"/>
      <c r="N80" s="57"/>
      <c r="O80" s="132"/>
    </row>
    <row r="81" spans="1:15" ht="14" customHeight="1" x14ac:dyDescent="0.2">
      <c r="B81" s="54"/>
      <c r="C81" s="55"/>
      <c r="D81" s="55"/>
      <c r="E81" s="21"/>
      <c r="F81" s="30"/>
      <c r="G81" s="21"/>
      <c r="H81" s="21"/>
      <c r="I81" s="23"/>
      <c r="J81" s="21"/>
      <c r="K81" s="21"/>
      <c r="L81" s="21"/>
      <c r="M81" s="56"/>
      <c r="N81" s="57"/>
      <c r="O81" s="121"/>
    </row>
    <row r="82" spans="1:15" ht="14" customHeight="1" x14ac:dyDescent="0.2">
      <c r="A82" s="166"/>
      <c r="B82" s="54"/>
      <c r="C82" s="55"/>
      <c r="D82" s="55"/>
      <c r="E82" s="21"/>
      <c r="F82" s="21"/>
      <c r="G82" s="21"/>
      <c r="H82" s="21"/>
      <c r="I82" s="23"/>
      <c r="J82" s="21"/>
      <c r="K82" s="21"/>
      <c r="L82" s="49"/>
      <c r="M82" s="56"/>
      <c r="N82" s="57"/>
      <c r="O82" s="132" t="str">
        <f>IFERROR(IF(AND($G60&lt;&gt;"",MOD($S$61,10)=5),$G60,""),"")</f>
        <v/>
      </c>
    </row>
    <row r="83" spans="1:15" ht="14" customHeight="1" x14ac:dyDescent="0.2">
      <c r="A83" s="166"/>
      <c r="B83" s="54"/>
      <c r="C83" s="55"/>
      <c r="D83" s="55"/>
      <c r="E83" s="21"/>
      <c r="F83" s="21"/>
      <c r="G83" s="21"/>
      <c r="H83" s="21"/>
      <c r="I83" s="19"/>
      <c r="J83" s="21"/>
      <c r="K83" s="21"/>
      <c r="L83" s="21"/>
      <c r="M83" s="56"/>
      <c r="N83" s="57"/>
      <c r="O83" s="132"/>
    </row>
    <row r="84" spans="1:15" ht="14" customHeight="1" x14ac:dyDescent="0.2">
      <c r="A84" s="166"/>
      <c r="B84" s="54"/>
      <c r="C84" s="55"/>
      <c r="D84" s="55"/>
      <c r="E84" s="21"/>
      <c r="F84" s="21"/>
      <c r="G84" s="21"/>
      <c r="H84" s="21"/>
      <c r="I84" s="23"/>
      <c r="J84" s="21"/>
      <c r="K84" s="21"/>
      <c r="L84" s="21"/>
      <c r="M84" s="56"/>
      <c r="N84" s="57"/>
      <c r="O84" s="132"/>
    </row>
    <row r="85" spans="1:15" ht="14" customHeight="1" x14ac:dyDescent="0.2">
      <c r="A85" s="166"/>
      <c r="B85" s="54"/>
      <c r="C85" s="55"/>
      <c r="D85" s="55"/>
      <c r="E85" s="21"/>
      <c r="F85" s="21"/>
      <c r="G85" s="21"/>
      <c r="H85" s="21"/>
      <c r="I85" s="21"/>
      <c r="J85" s="21"/>
      <c r="K85" s="21"/>
      <c r="L85" s="21"/>
      <c r="M85" s="56"/>
      <c r="N85" s="57"/>
      <c r="O85" s="132"/>
    </row>
    <row r="86" spans="1:15" ht="14" customHeight="1" x14ac:dyDescent="0.2">
      <c r="B86" s="54"/>
      <c r="C86" s="55"/>
      <c r="D86" s="55"/>
      <c r="E86" s="21"/>
      <c r="F86" s="21"/>
      <c r="G86" s="21"/>
      <c r="H86" s="21"/>
      <c r="I86" s="21"/>
      <c r="J86" s="21"/>
      <c r="K86" s="21"/>
      <c r="L86" s="21"/>
      <c r="M86" s="56"/>
      <c r="N86" s="57"/>
      <c r="O86" s="121"/>
    </row>
    <row r="87" spans="1:15" ht="14" customHeight="1" x14ac:dyDescent="0.2">
      <c r="A87" s="166"/>
      <c r="B87" s="54"/>
      <c r="C87" s="55"/>
      <c r="D87" s="55"/>
      <c r="E87" s="21"/>
      <c r="F87" s="21"/>
      <c r="G87" s="21"/>
      <c r="H87" s="21"/>
      <c r="I87" s="21"/>
      <c r="J87" s="21"/>
      <c r="K87" s="21"/>
      <c r="L87" s="21"/>
      <c r="M87" s="56"/>
      <c r="N87" s="57"/>
      <c r="O87" s="132" t="str">
        <f>IFERROR(IF(AND($G60&lt;&gt;"",MOD($S$61,10)=6),$G60,""),"")</f>
        <v/>
      </c>
    </row>
    <row r="88" spans="1:15" ht="14" customHeight="1" x14ac:dyDescent="0.2">
      <c r="A88" s="166"/>
      <c r="B88" s="54"/>
      <c r="C88" s="55"/>
      <c r="D88" s="55"/>
      <c r="E88" s="21"/>
      <c r="F88" s="21"/>
      <c r="G88" s="21"/>
      <c r="H88" s="21"/>
      <c r="I88" s="21"/>
      <c r="J88" s="21"/>
      <c r="K88" s="21"/>
      <c r="L88" s="21"/>
      <c r="M88" s="56"/>
      <c r="N88" s="57"/>
      <c r="O88" s="132"/>
    </row>
    <row r="89" spans="1:15" ht="14" customHeight="1" x14ac:dyDescent="0.2">
      <c r="A89" s="166"/>
      <c r="B89" s="54"/>
      <c r="C89" s="55"/>
      <c r="D89" s="55"/>
      <c r="E89" s="21"/>
      <c r="F89" s="21"/>
      <c r="G89" s="21"/>
      <c r="H89" s="21"/>
      <c r="I89" s="23"/>
      <c r="J89" s="21"/>
      <c r="K89" s="21"/>
      <c r="L89" s="21"/>
      <c r="M89" s="56"/>
      <c r="N89" s="57"/>
      <c r="O89" s="132"/>
    </row>
    <row r="90" spans="1:15" ht="14" customHeight="1" x14ac:dyDescent="0.2">
      <c r="A90" s="166"/>
      <c r="B90" s="54"/>
      <c r="C90" s="55"/>
      <c r="D90" s="55"/>
      <c r="E90" s="21"/>
      <c r="F90" s="21"/>
      <c r="G90" s="21"/>
      <c r="H90" s="21"/>
      <c r="I90" s="21"/>
      <c r="J90" s="21"/>
      <c r="K90" s="21"/>
      <c r="L90" s="61"/>
      <c r="M90" s="56"/>
      <c r="N90" s="57"/>
      <c r="O90" s="132"/>
    </row>
    <row r="91" spans="1:15" ht="14" customHeight="1" x14ac:dyDescent="0.2">
      <c r="B91" s="54"/>
      <c r="C91" s="55"/>
      <c r="D91" s="55"/>
      <c r="E91" s="21"/>
      <c r="F91" s="21"/>
      <c r="G91" s="21"/>
      <c r="H91" s="21"/>
      <c r="I91" s="62"/>
      <c r="J91" s="62"/>
      <c r="K91" s="62"/>
      <c r="L91" s="62"/>
      <c r="M91" s="56"/>
      <c r="N91" s="57"/>
      <c r="O91" s="121"/>
    </row>
    <row r="92" spans="1:15" ht="14" customHeight="1" x14ac:dyDescent="0.2">
      <c r="A92" s="166"/>
      <c r="B92" s="54"/>
      <c r="C92" s="55"/>
      <c r="D92" s="55"/>
      <c r="E92" s="21"/>
      <c r="F92" s="21"/>
      <c r="G92" s="21"/>
      <c r="H92" s="21"/>
      <c r="I92" s="21"/>
      <c r="J92" s="21"/>
      <c r="K92" s="21"/>
      <c r="L92" s="21"/>
      <c r="M92" s="56"/>
      <c r="N92" s="57"/>
      <c r="O92" s="132" t="str">
        <f>IFERROR(IF(AND($G60&lt;&gt;"",MOD($S$61,10)=7),$G60,""),"")</f>
        <v/>
      </c>
    </row>
    <row r="93" spans="1:15" ht="14" customHeight="1" x14ac:dyDescent="0.2">
      <c r="A93" s="166"/>
      <c r="B93" s="54"/>
      <c r="C93" s="55"/>
      <c r="D93" s="55"/>
      <c r="E93" s="21"/>
      <c r="F93" s="21"/>
      <c r="G93" s="21"/>
      <c r="H93" s="21"/>
      <c r="I93" s="21"/>
      <c r="J93" s="21"/>
      <c r="K93" s="21"/>
      <c r="L93" s="21"/>
      <c r="M93" s="56"/>
      <c r="N93" s="57"/>
      <c r="O93" s="132"/>
    </row>
    <row r="94" spans="1:15" ht="14" customHeight="1" x14ac:dyDescent="0.2">
      <c r="A94" s="166"/>
      <c r="B94" s="54"/>
      <c r="C94" s="55"/>
      <c r="D94" s="55"/>
      <c r="E94" s="21"/>
      <c r="F94" s="21"/>
      <c r="G94" s="21"/>
      <c r="H94" s="21"/>
      <c r="I94" s="21"/>
      <c r="J94" s="21"/>
      <c r="K94" s="21"/>
      <c r="L94" s="21"/>
      <c r="M94" s="56"/>
      <c r="N94" s="57"/>
      <c r="O94" s="132"/>
    </row>
    <row r="95" spans="1:15" ht="14" customHeight="1" x14ac:dyDescent="0.2">
      <c r="A95" s="166"/>
      <c r="B95" s="54"/>
      <c r="C95" s="55"/>
      <c r="D95" s="55"/>
      <c r="E95" s="21"/>
      <c r="F95" s="21"/>
      <c r="G95" s="21"/>
      <c r="H95" s="21"/>
      <c r="I95" s="21"/>
      <c r="J95" s="21"/>
      <c r="K95" s="21"/>
      <c r="L95" s="21"/>
      <c r="M95" s="56"/>
      <c r="N95" s="57"/>
      <c r="O95" s="132"/>
    </row>
    <row r="96" spans="1:15" ht="14" customHeight="1" x14ac:dyDescent="0.2">
      <c r="B96" s="54"/>
      <c r="C96" s="55"/>
      <c r="D96" s="55"/>
      <c r="E96" s="21"/>
      <c r="F96" s="21"/>
      <c r="G96" s="21"/>
      <c r="H96" s="21"/>
      <c r="I96" s="21"/>
      <c r="J96" s="21"/>
      <c r="K96" s="21"/>
      <c r="L96" s="21"/>
      <c r="M96" s="56"/>
      <c r="N96" s="57"/>
      <c r="O96" s="121"/>
    </row>
    <row r="97" spans="1:15" ht="14" customHeight="1" x14ac:dyDescent="0.2">
      <c r="A97" s="166"/>
      <c r="B97" s="54"/>
      <c r="C97" s="55"/>
      <c r="D97" s="55"/>
      <c r="E97" s="21"/>
      <c r="F97" s="21"/>
      <c r="G97" s="63"/>
      <c r="H97" s="21"/>
      <c r="I97" s="21"/>
      <c r="J97" s="21"/>
      <c r="K97" s="21"/>
      <c r="L97" s="21"/>
      <c r="M97" s="56"/>
      <c r="N97" s="57"/>
      <c r="O97" s="132" t="str">
        <f>IFERROR(IF(AND($G60&lt;&gt;"",MOD($S$61,10)=8),$G60,""),"")</f>
        <v/>
      </c>
    </row>
    <row r="98" spans="1:15" ht="14" customHeight="1" x14ac:dyDescent="0.2">
      <c r="A98" s="166"/>
      <c r="B98" s="54"/>
      <c r="C98" s="55"/>
      <c r="D98" s="55"/>
      <c r="E98" s="21"/>
      <c r="F98" s="21"/>
      <c r="G98" s="21"/>
      <c r="H98" s="21"/>
      <c r="I98" s="21"/>
      <c r="J98" s="21"/>
      <c r="K98" s="21"/>
      <c r="L98" s="21"/>
      <c r="M98" s="56"/>
      <c r="N98" s="57"/>
      <c r="O98" s="132"/>
    </row>
    <row r="99" spans="1:15" ht="14" customHeight="1" x14ac:dyDescent="0.2">
      <c r="A99" s="166"/>
      <c r="B99" s="54"/>
      <c r="C99" s="55"/>
      <c r="D99" s="55"/>
      <c r="E99" s="21"/>
      <c r="F99" s="21"/>
      <c r="G99" s="21"/>
      <c r="H99" s="21"/>
      <c r="I99" s="23"/>
      <c r="J99" s="21"/>
      <c r="K99" s="21"/>
      <c r="L99" s="21"/>
      <c r="M99" s="56"/>
      <c r="N99" s="57"/>
      <c r="O99" s="132"/>
    </row>
    <row r="100" spans="1:15" ht="14" customHeight="1" x14ac:dyDescent="0.2">
      <c r="A100" s="166"/>
      <c r="B100" s="54"/>
      <c r="C100" s="55"/>
      <c r="D100" s="55"/>
      <c r="E100" s="21"/>
      <c r="F100" s="21"/>
      <c r="G100" s="21"/>
      <c r="H100" s="21"/>
      <c r="I100" s="23"/>
      <c r="J100" s="21"/>
      <c r="K100" s="21"/>
      <c r="L100" s="21"/>
      <c r="M100" s="56"/>
      <c r="N100" s="57"/>
      <c r="O100" s="132"/>
    </row>
    <row r="101" spans="1:15" ht="14" customHeight="1" x14ac:dyDescent="0.2">
      <c r="B101" s="54"/>
      <c r="C101" s="55"/>
      <c r="D101" s="55"/>
      <c r="E101" s="21"/>
      <c r="F101" s="21"/>
      <c r="G101" s="21"/>
      <c r="H101" s="21"/>
      <c r="I101" s="21"/>
      <c r="J101" s="21"/>
      <c r="K101" s="21"/>
      <c r="L101" s="21"/>
      <c r="M101" s="56"/>
      <c r="N101" s="57"/>
      <c r="O101" s="121"/>
    </row>
    <row r="102" spans="1:15" ht="14" customHeight="1" x14ac:dyDescent="0.2">
      <c r="A102" s="166"/>
      <c r="B102" s="54"/>
      <c r="C102" s="55"/>
      <c r="D102" s="55"/>
      <c r="E102" s="21"/>
      <c r="F102" s="21"/>
      <c r="G102" s="21"/>
      <c r="H102" s="21"/>
      <c r="I102" s="21"/>
      <c r="J102" s="21"/>
      <c r="K102" s="21"/>
      <c r="L102" s="21"/>
      <c r="M102" s="56"/>
      <c r="N102" s="57"/>
      <c r="O102" s="132" t="str">
        <f>IFERROR(IF(AND($G60&lt;&gt;"",MOD($S$61,10)=9),$G60,""),"")</f>
        <v/>
      </c>
    </row>
    <row r="103" spans="1:15" ht="14" customHeight="1" x14ac:dyDescent="0.2">
      <c r="A103" s="166"/>
      <c r="B103" s="54"/>
      <c r="C103" s="55"/>
      <c r="D103" s="55"/>
      <c r="E103" s="21"/>
      <c r="F103" s="21"/>
      <c r="G103" s="21"/>
      <c r="H103" s="21"/>
      <c r="I103" s="21"/>
      <c r="J103" s="21"/>
      <c r="K103" s="21"/>
      <c r="L103" s="21"/>
      <c r="M103" s="56"/>
      <c r="N103" s="57"/>
      <c r="O103" s="132"/>
    </row>
    <row r="104" spans="1:15" ht="14" customHeight="1" x14ac:dyDescent="0.2">
      <c r="A104" s="166"/>
      <c r="B104" s="54"/>
      <c r="C104" s="55"/>
      <c r="D104" s="55"/>
      <c r="E104" s="21"/>
      <c r="F104" s="21"/>
      <c r="G104" s="21"/>
      <c r="H104" s="21"/>
      <c r="I104" s="21"/>
      <c r="J104" s="21"/>
      <c r="K104" s="21"/>
      <c r="L104" s="21"/>
      <c r="M104" s="56"/>
      <c r="N104" s="57"/>
      <c r="O104" s="132"/>
    </row>
    <row r="105" spans="1:15" s="6" customFormat="1" ht="14" customHeight="1" x14ac:dyDescent="0.2">
      <c r="A105" s="166"/>
      <c r="B105" s="54"/>
      <c r="C105" s="55"/>
      <c r="D105" s="55"/>
      <c r="E105" s="21"/>
      <c r="F105" s="21"/>
      <c r="G105" s="21"/>
      <c r="H105" s="21"/>
      <c r="I105" s="21"/>
      <c r="J105" s="21"/>
      <c r="K105" s="21"/>
      <c r="L105" s="21"/>
      <c r="M105" s="56"/>
      <c r="N105" s="57"/>
      <c r="O105" s="132"/>
    </row>
    <row r="106" spans="1:15" s="6" customFormat="1" ht="14" customHeight="1" x14ac:dyDescent="0.2">
      <c r="A106" s="73"/>
      <c r="B106" s="54"/>
      <c r="C106" s="55"/>
      <c r="D106" s="55"/>
      <c r="E106" s="21"/>
      <c r="F106" s="21"/>
      <c r="G106" s="21"/>
      <c r="H106" s="21"/>
      <c r="I106" s="21"/>
      <c r="J106" s="21"/>
      <c r="K106" s="21"/>
      <c r="L106" s="21"/>
      <c r="M106" s="56"/>
      <c r="N106" s="57"/>
      <c r="O106" s="121"/>
    </row>
    <row r="107" spans="1:15" s="6" customFormat="1" ht="14" customHeight="1" x14ac:dyDescent="0.2">
      <c r="A107" s="166"/>
      <c r="B107" s="54"/>
      <c r="C107" s="55"/>
      <c r="D107" s="55"/>
      <c r="E107" s="21"/>
      <c r="F107" s="21"/>
      <c r="G107" s="21"/>
      <c r="H107" s="21"/>
      <c r="I107" s="23"/>
      <c r="J107" s="21"/>
      <c r="K107" s="21"/>
      <c r="L107" s="21"/>
      <c r="M107" s="56"/>
      <c r="N107" s="57"/>
      <c r="O107" s="132" t="str">
        <f>IFERROR(IF(AND($G60&lt;&gt;"",MOD($S$61,10)=0),$G60,""),"")</f>
        <v/>
      </c>
    </row>
    <row r="108" spans="1:15" s="6" customFormat="1" ht="14" customHeight="1" x14ac:dyDescent="0.2">
      <c r="A108" s="166"/>
      <c r="B108" s="54"/>
      <c r="C108" s="55"/>
      <c r="D108" s="55"/>
      <c r="E108" s="21"/>
      <c r="F108" s="21"/>
      <c r="G108" s="21"/>
      <c r="H108" s="21"/>
      <c r="I108" s="21"/>
      <c r="J108" s="21"/>
      <c r="K108" s="21"/>
      <c r="L108" s="21"/>
      <c r="M108" s="56"/>
      <c r="N108" s="57"/>
      <c r="O108" s="132"/>
    </row>
    <row r="109" spans="1:15" s="6" customFormat="1" ht="14" customHeight="1" x14ac:dyDescent="0.2">
      <c r="A109" s="166"/>
      <c r="B109" s="54"/>
      <c r="C109" s="55"/>
      <c r="D109" s="55"/>
      <c r="E109" s="21"/>
      <c r="F109" s="21"/>
      <c r="G109" s="21"/>
      <c r="H109" s="21"/>
      <c r="I109" s="64"/>
      <c r="J109" s="21"/>
      <c r="K109" s="21"/>
      <c r="L109" s="21"/>
      <c r="M109" s="56"/>
      <c r="N109" s="57"/>
      <c r="O109" s="132"/>
    </row>
    <row r="110" spans="1:15" s="6" customFormat="1" ht="14" customHeight="1" x14ac:dyDescent="0.2">
      <c r="A110" s="166"/>
      <c r="B110" s="54"/>
      <c r="C110" s="55"/>
      <c r="D110" s="55"/>
      <c r="E110" s="21"/>
      <c r="F110" s="21"/>
      <c r="G110" s="21"/>
      <c r="H110" s="21"/>
      <c r="I110" s="21"/>
      <c r="J110" s="21"/>
      <c r="K110" s="21"/>
      <c r="L110" s="21"/>
      <c r="M110" s="56"/>
      <c r="N110" s="57"/>
      <c r="O110" s="132"/>
    </row>
    <row r="111" spans="1:15" s="6" customFormat="1" ht="14" customHeight="1" x14ac:dyDescent="0.2">
      <c r="A111" s="74"/>
      <c r="B111" s="54"/>
      <c r="C111" s="55"/>
      <c r="D111" s="55"/>
      <c r="E111" s="21"/>
      <c r="F111" s="21"/>
      <c r="G111" s="21"/>
      <c r="H111" s="21"/>
      <c r="I111" s="21"/>
      <c r="J111" s="21"/>
      <c r="K111" s="21"/>
      <c r="L111" s="21"/>
      <c r="M111" s="56"/>
      <c r="N111" s="57"/>
      <c r="O111" s="121"/>
    </row>
    <row r="112" spans="1:15" s="6" customFormat="1" ht="14" customHeight="1" x14ac:dyDescent="0.2">
      <c r="A112" s="74"/>
      <c r="B112" s="54"/>
      <c r="C112" s="55"/>
      <c r="D112" s="55"/>
      <c r="E112" s="21"/>
      <c r="F112" s="21"/>
      <c r="G112" s="21"/>
      <c r="H112" s="21"/>
      <c r="I112" s="64"/>
      <c r="J112" s="21"/>
      <c r="K112" s="21"/>
      <c r="L112" s="21"/>
      <c r="M112" s="56"/>
      <c r="N112" s="57"/>
      <c r="O112" s="121"/>
    </row>
    <row r="113" spans="1:17" ht="14" customHeight="1" x14ac:dyDescent="0.2">
      <c r="B113" s="54"/>
      <c r="C113" s="55"/>
      <c r="D113" s="55"/>
      <c r="E113" s="21"/>
      <c r="F113" s="21"/>
      <c r="G113" s="21"/>
      <c r="H113" s="21"/>
      <c r="I113" s="21"/>
      <c r="J113" s="21"/>
      <c r="K113" s="21"/>
      <c r="L113" s="21"/>
      <c r="M113" s="56"/>
      <c r="N113" s="57"/>
      <c r="O113" s="121"/>
    </row>
    <row r="114" spans="1:17" ht="14" customHeight="1" thickBot="1" x14ac:dyDescent="0.25">
      <c r="B114" s="65"/>
      <c r="C114" s="66"/>
      <c r="D114" s="66"/>
      <c r="E114" s="33"/>
      <c r="F114" s="33"/>
      <c r="G114" s="33"/>
      <c r="H114" s="33"/>
      <c r="I114" s="67"/>
      <c r="J114" s="33"/>
      <c r="K114" s="33"/>
      <c r="L114" s="68"/>
      <c r="M114" s="69"/>
      <c r="N114" s="70"/>
      <c r="O114" s="121"/>
    </row>
    <row r="115" spans="1:17" s="6" customFormat="1" ht="14" customHeight="1" x14ac:dyDescent="0.2">
      <c r="A115" s="74"/>
      <c r="B115" s="133" t="s">
        <v>0</v>
      </c>
      <c r="C115" s="140"/>
      <c r="D115" s="141" t="str">
        <f>B176&amp;"："&amp;$S$62</f>
        <v>SS 1/3/5：SHINSAWA 1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3"/>
    </row>
    <row r="116" spans="1:17" s="6" customFormat="1" ht="14" customHeight="1" x14ac:dyDescent="0.2">
      <c r="A116" s="74"/>
      <c r="B116" s="150">
        <f>IFERROR(M59+1,1)</f>
        <v>22</v>
      </c>
      <c r="C116" s="151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6"/>
    </row>
    <row r="117" spans="1:17" s="6" customFormat="1" ht="14" customHeight="1" x14ac:dyDescent="0.2">
      <c r="A117" s="74"/>
      <c r="B117" s="150"/>
      <c r="C117" s="151"/>
      <c r="D117" s="144"/>
      <c r="E117" s="145"/>
      <c r="F117" s="145"/>
      <c r="G117" s="145"/>
      <c r="H117" s="145"/>
      <c r="I117" s="145"/>
      <c r="J117" s="145"/>
      <c r="K117" s="145"/>
      <c r="L117" s="145"/>
      <c r="M117" s="145"/>
      <c r="N117" s="146"/>
    </row>
    <row r="118" spans="1:17" s="6" customFormat="1" ht="14" customHeight="1" x14ac:dyDescent="0.2">
      <c r="A118" s="74"/>
      <c r="B118" s="152"/>
      <c r="C118" s="153"/>
      <c r="D118" s="147"/>
      <c r="E118" s="148"/>
      <c r="F118" s="148"/>
      <c r="G118" s="148"/>
      <c r="H118" s="148"/>
      <c r="I118" s="148"/>
      <c r="J118" s="148"/>
      <c r="K118" s="148"/>
      <c r="L118" s="148"/>
      <c r="M118" s="148"/>
      <c r="N118" s="149"/>
    </row>
    <row r="119" spans="1:17" s="6" customFormat="1" ht="14" customHeight="1" x14ac:dyDescent="0.2">
      <c r="A119" s="154" t="str">
        <f>IFERROR(IF(MOD(S$61,10)=1,G$60,""),"")</f>
        <v>SS 1/3/5</v>
      </c>
      <c r="B119" s="88"/>
      <c r="C119" s="89"/>
      <c r="D119" s="90"/>
      <c r="E119" s="90"/>
      <c r="F119" s="90"/>
      <c r="G119" s="90"/>
      <c r="M119" s="14"/>
      <c r="N119" s="9"/>
    </row>
    <row r="120" spans="1:17" s="6" customFormat="1" ht="14" customHeight="1" x14ac:dyDescent="0.35">
      <c r="A120" s="154"/>
      <c r="B120" s="91"/>
      <c r="C120" s="89"/>
      <c r="D120" s="90"/>
      <c r="E120" s="90"/>
      <c r="F120" s="90"/>
      <c r="G120" s="90"/>
      <c r="H120" s="92"/>
      <c r="K120" s="93"/>
      <c r="L120" s="93"/>
      <c r="M120" s="93"/>
      <c r="N120" s="10"/>
    </row>
    <row r="121" spans="1:17" s="6" customFormat="1" ht="14" customHeight="1" x14ac:dyDescent="0.2">
      <c r="A121" s="154"/>
      <c r="B121" s="91"/>
      <c r="D121" s="6" t="s">
        <v>34</v>
      </c>
      <c r="N121" s="10"/>
    </row>
    <row r="122" spans="1:17" s="6" customFormat="1" ht="14" customHeight="1" x14ac:dyDescent="0.35">
      <c r="A122" s="154"/>
      <c r="B122" s="94"/>
      <c r="C122" s="155" t="s">
        <v>35</v>
      </c>
      <c r="D122" s="156"/>
      <c r="E122" s="156"/>
      <c r="F122" s="156"/>
      <c r="G122" s="157"/>
      <c r="H122" s="95"/>
      <c r="I122" s="96"/>
      <c r="J122" s="97"/>
      <c r="K122" s="97"/>
      <c r="L122" s="97"/>
      <c r="M122" s="98"/>
      <c r="N122" s="99"/>
    </row>
    <row r="123" spans="1:17" s="6" customFormat="1" ht="14" customHeight="1" x14ac:dyDescent="0.2">
      <c r="A123" s="74"/>
      <c r="B123" s="94"/>
      <c r="C123" s="158"/>
      <c r="D123" s="159"/>
      <c r="E123" s="159"/>
      <c r="F123" s="159"/>
      <c r="G123" s="151"/>
      <c r="H123" s="100"/>
      <c r="I123" s="101"/>
      <c r="J123" s="101"/>
      <c r="K123" s="101"/>
      <c r="L123" s="101"/>
      <c r="M123" s="102"/>
      <c r="N123" s="103"/>
    </row>
    <row r="124" spans="1:17" s="6" customFormat="1" ht="14" customHeight="1" x14ac:dyDescent="0.2">
      <c r="A124" s="154" t="str">
        <f>IFERROR(IF(MOD(S$61,10)=2,G$60,""),"")</f>
        <v/>
      </c>
      <c r="B124" s="104"/>
      <c r="C124" s="158"/>
      <c r="D124" s="159"/>
      <c r="E124" s="159"/>
      <c r="F124" s="159"/>
      <c r="G124" s="151"/>
      <c r="H124" s="105"/>
      <c r="I124" s="101"/>
      <c r="J124" s="101"/>
      <c r="K124" s="101"/>
      <c r="L124" s="101"/>
      <c r="M124" s="106"/>
      <c r="N124" s="107"/>
    </row>
    <row r="125" spans="1:17" s="6" customFormat="1" ht="14" customHeight="1" x14ac:dyDescent="0.2">
      <c r="A125" s="154"/>
      <c r="B125" s="104"/>
      <c r="C125" s="108"/>
      <c r="D125" s="109"/>
      <c r="E125" s="21"/>
      <c r="F125" s="21"/>
      <c r="G125" s="21"/>
      <c r="H125" s="20"/>
      <c r="I125" s="71"/>
      <c r="J125" s="71"/>
      <c r="K125" s="21"/>
      <c r="L125" s="21"/>
      <c r="M125" s="110"/>
      <c r="N125" s="107"/>
    </row>
    <row r="126" spans="1:17" s="6" customFormat="1" ht="14" customHeight="1" x14ac:dyDescent="0.2">
      <c r="A126" s="154"/>
      <c r="B126" s="104"/>
      <c r="C126" s="108"/>
      <c r="D126" s="109"/>
      <c r="E126" s="21"/>
      <c r="F126" s="21"/>
      <c r="G126" s="21"/>
      <c r="H126" s="20"/>
      <c r="I126" s="21"/>
      <c r="J126" s="71"/>
      <c r="K126" s="21"/>
      <c r="L126" s="21"/>
      <c r="M126" s="110"/>
      <c r="N126" s="107"/>
      <c r="Q126" s="6" t="s">
        <v>48</v>
      </c>
    </row>
    <row r="127" spans="1:17" s="6" customFormat="1" ht="14" customHeight="1" x14ac:dyDescent="0.2">
      <c r="A127" s="154"/>
      <c r="B127" s="104"/>
      <c r="C127" s="108"/>
      <c r="D127" s="109"/>
      <c r="E127" s="21"/>
      <c r="F127" s="21"/>
      <c r="G127" s="21"/>
      <c r="H127" s="20"/>
      <c r="I127" s="21"/>
      <c r="J127" s="21"/>
      <c r="K127" s="21"/>
      <c r="L127" s="21"/>
      <c r="M127" s="110"/>
      <c r="N127" s="107"/>
    </row>
    <row r="128" spans="1:17" s="6" customFormat="1" ht="14" customHeight="1" x14ac:dyDescent="0.2">
      <c r="A128" s="74"/>
      <c r="B128" s="104"/>
      <c r="C128" s="108"/>
      <c r="D128" s="109"/>
      <c r="E128" s="21"/>
      <c r="F128" s="21"/>
      <c r="G128" s="21"/>
      <c r="H128" s="20"/>
      <c r="I128" s="21"/>
      <c r="J128" s="21"/>
      <c r="K128" s="21"/>
      <c r="L128" s="21"/>
      <c r="M128" s="110"/>
      <c r="N128" s="107"/>
    </row>
    <row r="129" spans="1:17" s="6" customFormat="1" ht="14" customHeight="1" x14ac:dyDescent="0.2">
      <c r="A129" s="154" t="str">
        <f>IFERROR(IF(MOD(S$61,10)=3,G$60,""),"")</f>
        <v/>
      </c>
      <c r="B129" s="104"/>
      <c r="C129" s="108"/>
      <c r="D129" s="109"/>
      <c r="E129" s="21"/>
      <c r="F129" s="21"/>
      <c r="G129" s="21"/>
      <c r="H129" s="20"/>
      <c r="I129" s="21"/>
      <c r="J129" s="21"/>
      <c r="K129" s="21"/>
      <c r="L129" s="21"/>
      <c r="M129" s="110"/>
      <c r="N129" s="107"/>
    </row>
    <row r="130" spans="1:17" s="6" customFormat="1" ht="14" customHeight="1" x14ac:dyDescent="0.2">
      <c r="A130" s="154"/>
      <c r="B130" s="104"/>
      <c r="C130" s="108"/>
      <c r="D130" s="109"/>
      <c r="E130" s="21"/>
      <c r="F130" s="21"/>
      <c r="G130" s="21"/>
      <c r="H130" s="20"/>
      <c r="I130" s="21"/>
      <c r="J130" s="21"/>
      <c r="K130" s="21"/>
      <c r="L130" s="21"/>
      <c r="M130" s="110"/>
      <c r="N130" s="107"/>
    </row>
    <row r="131" spans="1:17" s="6" customFormat="1" ht="14" customHeight="1" x14ac:dyDescent="0.3">
      <c r="A131" s="154"/>
      <c r="B131" s="104"/>
      <c r="C131" s="108"/>
      <c r="D131" s="109"/>
      <c r="E131" s="21"/>
      <c r="F131" s="21"/>
      <c r="G131" s="21"/>
      <c r="H131" s="20"/>
      <c r="I131" s="21"/>
      <c r="J131" s="21"/>
      <c r="K131" s="111"/>
      <c r="L131" s="111"/>
      <c r="M131" s="110"/>
      <c r="N131" s="107"/>
    </row>
    <row r="132" spans="1:17" s="6" customFormat="1" ht="14" customHeight="1" x14ac:dyDescent="0.3">
      <c r="A132" s="154"/>
      <c r="B132" s="104"/>
      <c r="C132" s="160" t="s">
        <v>39</v>
      </c>
      <c r="D132" s="161"/>
      <c r="E132" s="161"/>
      <c r="F132" s="164" t="s">
        <v>40</v>
      </c>
      <c r="G132" s="164"/>
      <c r="H132" s="20"/>
      <c r="I132" s="21"/>
      <c r="J132" s="21"/>
      <c r="K132" s="111"/>
      <c r="L132" s="111"/>
      <c r="M132" s="110"/>
      <c r="N132" s="107"/>
      <c r="Q132" s="6" t="s">
        <v>49</v>
      </c>
    </row>
    <row r="133" spans="1:17" s="6" customFormat="1" ht="14" customHeight="1" x14ac:dyDescent="0.2">
      <c r="A133" s="74"/>
      <c r="B133" s="104"/>
      <c r="C133" s="162"/>
      <c r="D133" s="163"/>
      <c r="E133" s="163"/>
      <c r="F133" s="165"/>
      <c r="G133" s="165"/>
      <c r="H133" s="112"/>
      <c r="I133" s="113"/>
      <c r="J133" s="113"/>
      <c r="K133" s="27"/>
      <c r="L133" s="27"/>
      <c r="M133" s="114"/>
      <c r="N133" s="107"/>
    </row>
    <row r="134" spans="1:17" s="6" customFormat="1" ht="14" customHeight="1" x14ac:dyDescent="0.35">
      <c r="A134" s="154" t="str">
        <f>IFERROR(IF(MOD(S$61,10)=4,G$60,""),"")</f>
        <v/>
      </c>
      <c r="B134" s="104"/>
      <c r="C134" s="155" t="s">
        <v>36</v>
      </c>
      <c r="D134" s="156"/>
      <c r="E134" s="156"/>
      <c r="F134" s="156"/>
      <c r="G134" s="157"/>
      <c r="H134" s="95"/>
      <c r="I134" s="96"/>
      <c r="J134" s="97"/>
      <c r="K134" s="97"/>
      <c r="L134" s="97"/>
      <c r="M134" s="98"/>
      <c r="N134" s="107"/>
    </row>
    <row r="135" spans="1:17" s="6" customFormat="1" ht="14" customHeight="1" x14ac:dyDescent="0.2">
      <c r="A135" s="154"/>
      <c r="B135" s="104"/>
      <c r="C135" s="158"/>
      <c r="D135" s="159"/>
      <c r="E135" s="159"/>
      <c r="F135" s="159"/>
      <c r="G135" s="151"/>
      <c r="H135" s="100"/>
      <c r="I135" s="101"/>
      <c r="J135" s="101"/>
      <c r="K135" s="101"/>
      <c r="L135" s="101"/>
      <c r="M135" s="102"/>
      <c r="N135" s="107"/>
    </row>
    <row r="136" spans="1:17" s="6" customFormat="1" ht="14" customHeight="1" x14ac:dyDescent="0.2">
      <c r="A136" s="154"/>
      <c r="B136" s="104"/>
      <c r="C136" s="158"/>
      <c r="D136" s="159"/>
      <c r="E136" s="159"/>
      <c r="F136" s="159"/>
      <c r="G136" s="151"/>
      <c r="H136" s="105"/>
      <c r="I136" s="101"/>
      <c r="J136" s="101"/>
      <c r="K136" s="101"/>
      <c r="L136" s="101"/>
      <c r="M136" s="106"/>
      <c r="N136" s="107"/>
    </row>
    <row r="137" spans="1:17" s="6" customFormat="1" ht="14" customHeight="1" x14ac:dyDescent="0.2">
      <c r="A137" s="154"/>
      <c r="B137" s="104"/>
      <c r="C137" s="108"/>
      <c r="D137" s="109"/>
      <c r="E137" s="21"/>
      <c r="F137" s="21"/>
      <c r="G137" s="21"/>
      <c r="H137" s="20"/>
      <c r="I137" s="71"/>
      <c r="J137" s="71"/>
      <c r="K137" s="21"/>
      <c r="L137" s="21"/>
      <c r="M137" s="110"/>
      <c r="N137" s="107"/>
    </row>
    <row r="138" spans="1:17" s="6" customFormat="1" ht="14" customHeight="1" x14ac:dyDescent="0.2">
      <c r="A138" s="74"/>
      <c r="B138" s="104"/>
      <c r="C138" s="108"/>
      <c r="D138" s="109"/>
      <c r="E138" s="21"/>
      <c r="F138" s="21"/>
      <c r="G138" s="21"/>
      <c r="H138" s="20"/>
      <c r="I138" s="21"/>
      <c r="J138" s="71"/>
      <c r="K138" s="21"/>
      <c r="L138" s="21"/>
      <c r="M138" s="110"/>
      <c r="N138" s="107"/>
    </row>
    <row r="139" spans="1:17" s="6" customFormat="1" ht="14" customHeight="1" x14ac:dyDescent="0.2">
      <c r="A139" s="154" t="str">
        <f>IFERROR(IF(MOD(S$61,10)=5,G$60,""),"")</f>
        <v/>
      </c>
      <c r="B139" s="104"/>
      <c r="C139" s="108"/>
      <c r="D139" s="109"/>
      <c r="E139" s="21"/>
      <c r="F139" s="21"/>
      <c r="G139" s="21"/>
      <c r="H139" s="20"/>
      <c r="I139" s="21"/>
      <c r="J139" s="21"/>
      <c r="K139" s="21"/>
      <c r="L139" s="21"/>
      <c r="M139" s="110"/>
      <c r="N139" s="107"/>
    </row>
    <row r="140" spans="1:17" s="6" customFormat="1" ht="14" customHeight="1" x14ac:dyDescent="0.2">
      <c r="A140" s="154"/>
      <c r="B140" s="104"/>
      <c r="C140" s="108"/>
      <c r="D140" s="109"/>
      <c r="E140" s="21"/>
      <c r="F140" s="21"/>
      <c r="G140" s="21"/>
      <c r="H140" s="20"/>
      <c r="I140" s="21"/>
      <c r="J140" s="21"/>
      <c r="K140" s="21"/>
      <c r="L140" s="21"/>
      <c r="M140" s="110"/>
      <c r="N140" s="107"/>
    </row>
    <row r="141" spans="1:17" s="6" customFormat="1" ht="14" customHeight="1" x14ac:dyDescent="0.2">
      <c r="A141" s="154"/>
      <c r="B141" s="104"/>
      <c r="C141" s="108"/>
      <c r="D141" s="109"/>
      <c r="E141" s="21"/>
      <c r="F141" s="21"/>
      <c r="G141" s="21"/>
      <c r="H141" s="20"/>
      <c r="I141" s="21"/>
      <c r="J141" s="21"/>
      <c r="K141" s="21"/>
      <c r="L141" s="21"/>
      <c r="M141" s="110"/>
      <c r="N141" s="107"/>
    </row>
    <row r="142" spans="1:17" s="6" customFormat="1" ht="14" customHeight="1" x14ac:dyDescent="0.2">
      <c r="A142" s="154"/>
      <c r="B142" s="104"/>
      <c r="C142" s="108"/>
      <c r="D142" s="109"/>
      <c r="E142" s="21"/>
      <c r="F142" s="21"/>
      <c r="G142" s="21"/>
      <c r="H142" s="20"/>
      <c r="I142" s="21"/>
      <c r="J142" s="21"/>
      <c r="K142" s="21"/>
      <c r="L142" s="21"/>
      <c r="M142" s="110"/>
      <c r="N142" s="107"/>
    </row>
    <row r="143" spans="1:17" s="6" customFormat="1" ht="14" customHeight="1" x14ac:dyDescent="0.3">
      <c r="A143" s="74"/>
      <c r="B143" s="104"/>
      <c r="C143" s="108"/>
      <c r="D143" s="109"/>
      <c r="E143" s="21"/>
      <c r="F143" s="21"/>
      <c r="G143" s="21"/>
      <c r="H143" s="20"/>
      <c r="I143" s="21"/>
      <c r="J143" s="21"/>
      <c r="K143" s="111"/>
      <c r="L143" s="111"/>
      <c r="M143" s="110"/>
      <c r="N143" s="107"/>
    </row>
    <row r="144" spans="1:17" s="6" customFormat="1" ht="14" customHeight="1" x14ac:dyDescent="0.3">
      <c r="A144" s="154" t="str">
        <f>IFERROR(IF(MOD(S$61,10)=6,G$60,""),"")</f>
        <v/>
      </c>
      <c r="B144" s="104"/>
      <c r="C144" s="160" t="s">
        <v>41</v>
      </c>
      <c r="D144" s="161"/>
      <c r="E144" s="161"/>
      <c r="F144" s="164" t="s">
        <v>42</v>
      </c>
      <c r="G144" s="164"/>
      <c r="H144" s="20"/>
      <c r="I144" s="21"/>
      <c r="J144" s="21"/>
      <c r="K144" s="111"/>
      <c r="L144" s="111"/>
      <c r="M144" s="110"/>
      <c r="N144" s="107"/>
    </row>
    <row r="145" spans="1:14" s="6" customFormat="1" ht="14" customHeight="1" x14ac:dyDescent="0.2">
      <c r="A145" s="154"/>
      <c r="B145" s="104"/>
      <c r="C145" s="162"/>
      <c r="D145" s="163"/>
      <c r="E145" s="163"/>
      <c r="F145" s="165"/>
      <c r="G145" s="165"/>
      <c r="H145" s="112"/>
      <c r="I145" s="113"/>
      <c r="J145" s="113"/>
      <c r="K145" s="27"/>
      <c r="L145" s="27"/>
      <c r="M145" s="114"/>
      <c r="N145" s="107"/>
    </row>
    <row r="146" spans="1:14" s="6" customFormat="1" ht="14" customHeight="1" x14ac:dyDescent="0.35">
      <c r="A146" s="154"/>
      <c r="B146" s="104"/>
      <c r="C146" s="155" t="s">
        <v>37</v>
      </c>
      <c r="D146" s="156"/>
      <c r="E146" s="156"/>
      <c r="F146" s="156"/>
      <c r="G146" s="157"/>
      <c r="H146" s="95"/>
      <c r="I146" s="96"/>
      <c r="J146" s="97"/>
      <c r="K146" s="97"/>
      <c r="L146" s="97"/>
      <c r="M146" s="98"/>
      <c r="N146" s="107"/>
    </row>
    <row r="147" spans="1:14" s="6" customFormat="1" ht="14" customHeight="1" x14ac:dyDescent="0.2">
      <c r="A147" s="154"/>
      <c r="B147" s="104"/>
      <c r="C147" s="158"/>
      <c r="D147" s="159"/>
      <c r="E147" s="159"/>
      <c r="F147" s="159"/>
      <c r="G147" s="151"/>
      <c r="H147" s="100"/>
      <c r="I147" s="101"/>
      <c r="J147" s="101"/>
      <c r="K147" s="101"/>
      <c r="L147" s="101"/>
      <c r="M147" s="102"/>
      <c r="N147" s="107"/>
    </row>
    <row r="148" spans="1:14" s="6" customFormat="1" ht="14" customHeight="1" x14ac:dyDescent="0.2">
      <c r="A148" s="74"/>
      <c r="B148" s="104"/>
      <c r="C148" s="158"/>
      <c r="D148" s="159"/>
      <c r="E148" s="159"/>
      <c r="F148" s="159"/>
      <c r="G148" s="151"/>
      <c r="H148" s="105"/>
      <c r="I148" s="101"/>
      <c r="J148" s="101"/>
      <c r="K148" s="101"/>
      <c r="L148" s="101"/>
      <c r="M148" s="106"/>
      <c r="N148" s="107"/>
    </row>
    <row r="149" spans="1:14" s="6" customFormat="1" ht="14" customHeight="1" x14ac:dyDescent="0.2">
      <c r="A149" s="154" t="str">
        <f>IFERROR(IF(MOD(S$61,10)=7,G$60,""),"")</f>
        <v/>
      </c>
      <c r="B149" s="104"/>
      <c r="C149" s="108"/>
      <c r="D149" s="109"/>
      <c r="E149" s="21"/>
      <c r="F149" s="21"/>
      <c r="G149" s="21"/>
      <c r="H149" s="20"/>
      <c r="I149" s="71"/>
      <c r="J149" s="71"/>
      <c r="K149" s="21"/>
      <c r="L149" s="21"/>
      <c r="M149" s="110"/>
      <c r="N149" s="107"/>
    </row>
    <row r="150" spans="1:14" s="6" customFormat="1" ht="14" customHeight="1" x14ac:dyDescent="0.2">
      <c r="A150" s="154"/>
      <c r="B150" s="104"/>
      <c r="C150" s="108"/>
      <c r="D150" s="109"/>
      <c r="E150" s="21"/>
      <c r="F150" s="21"/>
      <c r="G150" s="21"/>
      <c r="H150" s="20"/>
      <c r="I150" s="21"/>
      <c r="J150" s="71"/>
      <c r="K150" s="21"/>
      <c r="L150" s="21"/>
      <c r="M150" s="110"/>
      <c r="N150" s="107"/>
    </row>
    <row r="151" spans="1:14" s="6" customFormat="1" ht="14" customHeight="1" x14ac:dyDescent="0.2">
      <c r="A151" s="154"/>
      <c r="B151" s="104"/>
      <c r="C151" s="108"/>
      <c r="D151" s="109"/>
      <c r="E151" s="21"/>
      <c r="F151" s="21"/>
      <c r="G151" s="21"/>
      <c r="H151" s="20"/>
      <c r="I151" s="21"/>
      <c r="J151" s="21"/>
      <c r="K151" s="21"/>
      <c r="L151" s="21"/>
      <c r="M151" s="110"/>
      <c r="N151" s="107"/>
    </row>
    <row r="152" spans="1:14" s="6" customFormat="1" ht="14" customHeight="1" x14ac:dyDescent="0.2">
      <c r="A152" s="154"/>
      <c r="B152" s="104"/>
      <c r="C152" s="108"/>
      <c r="D152" s="109"/>
      <c r="E152" s="21"/>
      <c r="F152" s="21"/>
      <c r="G152" s="21"/>
      <c r="H152" s="20"/>
      <c r="I152" s="21"/>
      <c r="J152" s="21"/>
      <c r="K152" s="21"/>
      <c r="L152" s="21"/>
      <c r="M152" s="110"/>
      <c r="N152" s="107"/>
    </row>
    <row r="153" spans="1:14" s="6" customFormat="1" ht="14" customHeight="1" x14ac:dyDescent="0.2">
      <c r="A153" s="74"/>
      <c r="B153" s="104"/>
      <c r="C153" s="108"/>
      <c r="D153" s="109"/>
      <c r="E153" s="21"/>
      <c r="F153" s="21"/>
      <c r="G153" s="21"/>
      <c r="H153" s="20"/>
      <c r="I153" s="21"/>
      <c r="J153" s="21"/>
      <c r="K153" s="21"/>
      <c r="L153" s="21"/>
      <c r="M153" s="110"/>
      <c r="N153" s="107"/>
    </row>
    <row r="154" spans="1:14" s="6" customFormat="1" ht="14" customHeight="1" x14ac:dyDescent="0.2">
      <c r="A154" s="154" t="str">
        <f>IFERROR(IF(MOD(S$61,10)=8,G$60,""),"")</f>
        <v/>
      </c>
      <c r="B154" s="104"/>
      <c r="C154" s="108"/>
      <c r="D154" s="109"/>
      <c r="E154" s="21"/>
      <c r="F154" s="21"/>
      <c r="G154" s="21"/>
      <c r="H154" s="20"/>
      <c r="I154" s="21"/>
      <c r="J154" s="21"/>
      <c r="K154" s="21"/>
      <c r="L154" s="21"/>
      <c r="M154" s="110"/>
      <c r="N154" s="107"/>
    </row>
    <row r="155" spans="1:14" s="6" customFormat="1" ht="14" customHeight="1" x14ac:dyDescent="0.3">
      <c r="A155" s="154"/>
      <c r="B155" s="104"/>
      <c r="C155" s="108"/>
      <c r="D155" s="109"/>
      <c r="E155" s="21"/>
      <c r="F155" s="21"/>
      <c r="G155" s="21"/>
      <c r="H155" s="20"/>
      <c r="I155" s="21"/>
      <c r="J155" s="21"/>
      <c r="K155" s="111"/>
      <c r="L155" s="111"/>
      <c r="M155" s="110"/>
      <c r="N155" s="107"/>
    </row>
    <row r="156" spans="1:14" s="6" customFormat="1" ht="14" customHeight="1" x14ac:dyDescent="0.3">
      <c r="A156" s="154"/>
      <c r="B156" s="104"/>
      <c r="C156" s="160" t="s">
        <v>43</v>
      </c>
      <c r="D156" s="161"/>
      <c r="E156" s="161"/>
      <c r="F156" s="164" t="s">
        <v>44</v>
      </c>
      <c r="G156" s="164"/>
      <c r="H156" s="20"/>
      <c r="I156" s="21"/>
      <c r="J156" s="21"/>
      <c r="K156" s="111"/>
      <c r="L156" s="111"/>
      <c r="M156" s="110"/>
      <c r="N156" s="107"/>
    </row>
    <row r="157" spans="1:14" s="6" customFormat="1" ht="14" customHeight="1" x14ac:dyDescent="0.2">
      <c r="A157" s="154"/>
      <c r="B157" s="104"/>
      <c r="C157" s="162"/>
      <c r="D157" s="163"/>
      <c r="E157" s="163"/>
      <c r="F157" s="165"/>
      <c r="G157" s="165"/>
      <c r="H157" s="112"/>
      <c r="I157" s="113"/>
      <c r="J157" s="113"/>
      <c r="K157" s="27"/>
      <c r="L157" s="27"/>
      <c r="M157" s="114"/>
      <c r="N157" s="107"/>
    </row>
    <row r="158" spans="1:14" s="6" customFormat="1" ht="14" customHeight="1" x14ac:dyDescent="0.35">
      <c r="A158" s="74"/>
      <c r="B158" s="104"/>
      <c r="C158" s="155" t="s">
        <v>38</v>
      </c>
      <c r="D158" s="156"/>
      <c r="E158" s="156"/>
      <c r="F158" s="156"/>
      <c r="G158" s="157"/>
      <c r="H158" s="95"/>
      <c r="I158" s="96"/>
      <c r="J158" s="97"/>
      <c r="K158" s="97"/>
      <c r="L158" s="97"/>
      <c r="M158" s="98"/>
      <c r="N158" s="107"/>
    </row>
    <row r="159" spans="1:14" s="6" customFormat="1" ht="14" customHeight="1" x14ac:dyDescent="0.2">
      <c r="A159" s="154" t="str">
        <f>IFERROR(IF(MOD(S$61,10)=9,G$60,""),"")</f>
        <v/>
      </c>
      <c r="B159" s="104"/>
      <c r="C159" s="158"/>
      <c r="D159" s="159"/>
      <c r="E159" s="159"/>
      <c r="F159" s="159"/>
      <c r="G159" s="151"/>
      <c r="H159" s="100"/>
      <c r="I159" s="101"/>
      <c r="J159" s="101"/>
      <c r="K159" s="101"/>
      <c r="L159" s="101"/>
      <c r="M159" s="102"/>
      <c r="N159" s="107"/>
    </row>
    <row r="160" spans="1:14" s="6" customFormat="1" ht="14" customHeight="1" x14ac:dyDescent="0.2">
      <c r="A160" s="154"/>
      <c r="B160" s="104"/>
      <c r="C160" s="158"/>
      <c r="D160" s="159"/>
      <c r="E160" s="159"/>
      <c r="F160" s="159"/>
      <c r="G160" s="151"/>
      <c r="H160" s="105"/>
      <c r="I160" s="101"/>
      <c r="J160" s="101"/>
      <c r="K160" s="101"/>
      <c r="L160" s="101"/>
      <c r="M160" s="106"/>
      <c r="N160" s="107"/>
    </row>
    <row r="161" spans="1:15" s="6" customFormat="1" ht="14" customHeight="1" x14ac:dyDescent="0.2">
      <c r="A161" s="154"/>
      <c r="B161" s="104"/>
      <c r="C161" s="108"/>
      <c r="D161" s="109"/>
      <c r="E161" s="21"/>
      <c r="F161" s="21"/>
      <c r="G161" s="21"/>
      <c r="H161" s="20"/>
      <c r="I161" s="71"/>
      <c r="J161" s="71"/>
      <c r="K161" s="21"/>
      <c r="L161" s="21"/>
      <c r="M161" s="110"/>
      <c r="N161" s="107"/>
    </row>
    <row r="162" spans="1:15" s="6" customFormat="1" ht="14" customHeight="1" x14ac:dyDescent="0.2">
      <c r="A162" s="154"/>
      <c r="B162" s="104"/>
      <c r="C162" s="108"/>
      <c r="D162" s="109"/>
      <c r="E162" s="21"/>
      <c r="F162" s="21"/>
      <c r="G162" s="21"/>
      <c r="H162" s="20"/>
      <c r="I162" s="21"/>
      <c r="J162" s="71"/>
      <c r="K162" s="21"/>
      <c r="L162" s="21"/>
      <c r="M162" s="110"/>
      <c r="N162" s="107"/>
    </row>
    <row r="163" spans="1:15" s="6" customFormat="1" ht="14" customHeight="1" x14ac:dyDescent="0.2">
      <c r="A163" s="74"/>
      <c r="B163" s="104"/>
      <c r="C163" s="108"/>
      <c r="D163" s="109"/>
      <c r="E163" s="21"/>
      <c r="F163" s="21"/>
      <c r="G163" s="21"/>
      <c r="H163" s="20"/>
      <c r="I163" s="21"/>
      <c r="J163" s="21"/>
      <c r="K163" s="21"/>
      <c r="L163" s="21"/>
      <c r="M163" s="110"/>
      <c r="N163" s="107"/>
    </row>
    <row r="164" spans="1:15" s="6" customFormat="1" ht="14" customHeight="1" x14ac:dyDescent="0.2">
      <c r="A164" s="154" t="str">
        <f>IFERROR(IF(MOD(S$61,10)=0,G$60,""),"")</f>
        <v/>
      </c>
      <c r="B164" s="104"/>
      <c r="C164" s="108"/>
      <c r="D164" s="109"/>
      <c r="E164" s="21"/>
      <c r="F164" s="21"/>
      <c r="G164" s="21"/>
      <c r="H164" s="20"/>
      <c r="I164" s="21"/>
      <c r="J164" s="21"/>
      <c r="K164" s="21"/>
      <c r="L164" s="21"/>
      <c r="M164" s="110"/>
      <c r="N164" s="107"/>
    </row>
    <row r="165" spans="1:15" s="6" customFormat="1" ht="14" customHeight="1" x14ac:dyDescent="0.2">
      <c r="A165" s="154"/>
      <c r="B165" s="104"/>
      <c r="C165" s="108"/>
      <c r="D165" s="109"/>
      <c r="E165" s="21"/>
      <c r="F165" s="21"/>
      <c r="G165" s="21"/>
      <c r="H165" s="20"/>
      <c r="I165" s="21"/>
      <c r="J165" s="21"/>
      <c r="K165" s="21"/>
      <c r="L165" s="21"/>
      <c r="M165" s="110"/>
      <c r="N165" s="107"/>
    </row>
    <row r="166" spans="1:15" s="6" customFormat="1" ht="14" customHeight="1" x14ac:dyDescent="0.2">
      <c r="A166" s="154"/>
      <c r="B166" s="104"/>
      <c r="C166" s="108"/>
      <c r="D166" s="109"/>
      <c r="E166" s="21"/>
      <c r="F166" s="21"/>
      <c r="G166" s="21"/>
      <c r="H166" s="20"/>
      <c r="I166" s="21"/>
      <c r="J166" s="21"/>
      <c r="K166" s="21"/>
      <c r="L166" s="21"/>
      <c r="M166" s="110"/>
      <c r="N166" s="107"/>
    </row>
    <row r="167" spans="1:15" s="6" customFormat="1" ht="14" customHeight="1" x14ac:dyDescent="0.3">
      <c r="A167" s="154"/>
      <c r="B167" s="104"/>
      <c r="C167" s="108"/>
      <c r="D167" s="109"/>
      <c r="E167" s="21"/>
      <c r="F167" s="21"/>
      <c r="G167" s="21"/>
      <c r="H167" s="20"/>
      <c r="I167" s="21"/>
      <c r="J167" s="21"/>
      <c r="K167" s="111"/>
      <c r="L167" s="111"/>
      <c r="M167" s="110"/>
      <c r="N167" s="107"/>
    </row>
    <row r="168" spans="1:15" s="6" customFormat="1" ht="14" customHeight="1" x14ac:dyDescent="0.3">
      <c r="A168" s="74"/>
      <c r="B168" s="104"/>
      <c r="C168" s="160" t="s">
        <v>45</v>
      </c>
      <c r="D168" s="161"/>
      <c r="E168" s="161"/>
      <c r="F168" s="164" t="s">
        <v>46</v>
      </c>
      <c r="G168" s="164"/>
      <c r="H168" s="20"/>
      <c r="I168" s="21"/>
      <c r="J168" s="21"/>
      <c r="K168" s="111"/>
      <c r="L168" s="111"/>
      <c r="M168" s="110"/>
      <c r="N168" s="107"/>
    </row>
    <row r="169" spans="1:15" s="6" customFormat="1" ht="14" customHeight="1" x14ac:dyDescent="0.2">
      <c r="A169" s="74"/>
      <c r="B169" s="104"/>
      <c r="C169" s="162"/>
      <c r="D169" s="163"/>
      <c r="E169" s="163"/>
      <c r="F169" s="165"/>
      <c r="G169" s="165"/>
      <c r="H169" s="112"/>
      <c r="I169" s="113"/>
      <c r="J169" s="113"/>
      <c r="K169" s="27"/>
      <c r="L169" s="27"/>
      <c r="M169" s="114"/>
      <c r="N169" s="107"/>
    </row>
    <row r="170" spans="1:15" s="6" customFormat="1" ht="14" customHeight="1" x14ac:dyDescent="0.3">
      <c r="A170" s="74"/>
      <c r="B170" s="104"/>
      <c r="C170" s="109"/>
      <c r="D170" s="109"/>
      <c r="E170" s="21"/>
      <c r="F170" s="21"/>
      <c r="G170" s="21"/>
      <c r="H170" s="21"/>
      <c r="I170" s="21"/>
      <c r="J170" s="21"/>
      <c r="K170" s="111"/>
      <c r="L170" s="111"/>
      <c r="M170" s="115"/>
      <c r="N170" s="107"/>
    </row>
    <row r="171" spans="1:15" s="6" customFormat="1" ht="14" customHeight="1" thickBot="1" x14ac:dyDescent="0.35">
      <c r="A171" s="74"/>
      <c r="B171" s="116"/>
      <c r="C171" s="117"/>
      <c r="D171" s="117"/>
      <c r="E171" s="87"/>
      <c r="F171" s="33"/>
      <c r="G171" s="33"/>
      <c r="H171" s="33"/>
      <c r="I171" s="33"/>
      <c r="J171" s="33"/>
      <c r="K171" s="118"/>
      <c r="L171" s="118"/>
      <c r="M171" s="119"/>
      <c r="N171" s="120"/>
    </row>
    <row r="172" spans="1:15" ht="14" customHeight="1" x14ac:dyDescent="0.2">
      <c r="B172" s="235" t="str">
        <f>"TC "&amp;$X$61</f>
        <v>TC 1/3/5</v>
      </c>
      <c r="C172" s="236"/>
      <c r="D172" s="239" t="str">
        <f>$S$64</f>
        <v>SHINSAWA</v>
      </c>
      <c r="E172" s="239"/>
      <c r="F172" s="240"/>
      <c r="G172" s="1" t="s">
        <v>7</v>
      </c>
      <c r="H172" s="2"/>
      <c r="I172" s="2"/>
      <c r="J172" s="3"/>
      <c r="K172" s="243" t="s">
        <v>5</v>
      </c>
      <c r="L172" s="245">
        <f>$S$59</f>
        <v>1</v>
      </c>
      <c r="M172" s="247" t="s">
        <v>0</v>
      </c>
      <c r="N172" s="167"/>
      <c r="O172" s="76"/>
    </row>
    <row r="173" spans="1:15" ht="14.15" customHeight="1" x14ac:dyDescent="0.2">
      <c r="B173" s="237"/>
      <c r="C173" s="238"/>
      <c r="D173" s="241"/>
      <c r="E173" s="241"/>
      <c r="F173" s="242"/>
      <c r="G173" s="5"/>
      <c r="H173" s="6"/>
      <c r="I173" s="6"/>
      <c r="J173" s="7"/>
      <c r="K173" s="244"/>
      <c r="L173" s="246"/>
      <c r="M173" s="248">
        <f>B116+1</f>
        <v>23</v>
      </c>
      <c r="N173" s="168"/>
      <c r="O173" s="76"/>
    </row>
    <row r="174" spans="1:15" ht="14.15" customHeight="1" x14ac:dyDescent="0.2">
      <c r="B174" s="252" t="str">
        <f>"TC "&amp;W$65</f>
        <v>TC 2/3/5A</v>
      </c>
      <c r="C174" s="253"/>
      <c r="D174" s="254" t="str">
        <f>$S$66</f>
        <v>NAKAYAMA</v>
      </c>
      <c r="E174" s="254"/>
      <c r="F174" s="255"/>
      <c r="G174" s="256">
        <f>$S$68</f>
        <v>8.2780000000000005</v>
      </c>
      <c r="H174" s="257"/>
      <c r="I174" s="257"/>
      <c r="J174" s="7"/>
      <c r="K174" s="244" t="s">
        <v>6</v>
      </c>
      <c r="L174" s="260">
        <f>$S$60</f>
        <v>1</v>
      </c>
      <c r="M174" s="249"/>
      <c r="N174" s="168"/>
      <c r="O174" s="76"/>
    </row>
    <row r="175" spans="1:15" ht="14.15" customHeight="1" x14ac:dyDescent="0.2">
      <c r="B175" s="237"/>
      <c r="C175" s="238"/>
      <c r="D175" s="241"/>
      <c r="E175" s="241"/>
      <c r="F175" s="242"/>
      <c r="G175" s="258"/>
      <c r="H175" s="259"/>
      <c r="I175" s="259"/>
      <c r="J175" s="8" t="s">
        <v>1</v>
      </c>
      <c r="K175" s="244"/>
      <c r="L175" s="246"/>
      <c r="M175" s="250"/>
      <c r="N175" s="251"/>
      <c r="O175" s="76"/>
    </row>
    <row r="176" spans="1:15" ht="14.15" customHeight="1" x14ac:dyDescent="0.2">
      <c r="B176" s="226" t="str">
        <f>IF(Q181="","",$W$61)</f>
        <v>SS 1/3/5</v>
      </c>
      <c r="C176" s="227"/>
      <c r="D176" s="227"/>
      <c r="E176" s="227"/>
      <c r="F176" s="228"/>
      <c r="G176" s="5" t="s">
        <v>8</v>
      </c>
      <c r="H176" s="6"/>
      <c r="I176" s="6"/>
      <c r="J176" s="6"/>
      <c r="K176" s="203" t="s">
        <v>4</v>
      </c>
      <c r="L176" s="204"/>
      <c r="M176" s="14"/>
      <c r="N176" s="9"/>
      <c r="O176" s="187" t="str">
        <f>IFERROR(IF(AND($B176&lt;&gt;"",MOD($S$61,10)=1,Q181&lt;&gt;""),$B176,""),"")</f>
        <v>SS 1/3/5</v>
      </c>
    </row>
    <row r="177" spans="2:27" ht="14.15" customHeight="1" x14ac:dyDescent="0.2">
      <c r="B177" s="229" t="str">
        <f>IF(B176="","",$S$62)</f>
        <v>SHINSAWA 1</v>
      </c>
      <c r="C177" s="230"/>
      <c r="D177" s="230"/>
      <c r="E177" s="230"/>
      <c r="F177" s="233" t="str">
        <f>IF(Q181="","",TEXT(S$63,"0.000  "))</f>
        <v xml:space="preserve">2.000  </v>
      </c>
      <c r="G177" s="205">
        <f>$W$69</f>
        <v>41.3</v>
      </c>
      <c r="H177" s="206"/>
      <c r="I177" s="206"/>
      <c r="J177" s="6"/>
      <c r="K177" s="5"/>
      <c r="L177" s="209">
        <f>$S$69</f>
        <v>12</v>
      </c>
      <c r="M177" s="209"/>
      <c r="N177" s="10"/>
      <c r="O177" s="187"/>
    </row>
    <row r="178" spans="2:27" ht="14" customHeight="1" thickBot="1" x14ac:dyDescent="0.25">
      <c r="B178" s="231"/>
      <c r="C178" s="232"/>
      <c r="D178" s="232"/>
      <c r="E178" s="232"/>
      <c r="F178" s="234"/>
      <c r="G178" s="207"/>
      <c r="H178" s="208"/>
      <c r="I178" s="208"/>
      <c r="J178" s="11" t="s">
        <v>2</v>
      </c>
      <c r="K178" s="12"/>
      <c r="L178" s="210"/>
      <c r="M178" s="210"/>
      <c r="N178" s="13" t="s">
        <v>3</v>
      </c>
      <c r="O178" s="187"/>
    </row>
    <row r="179" spans="2:27" ht="14.15" customHeight="1" x14ac:dyDescent="0.2">
      <c r="B179" s="211" t="s">
        <v>7</v>
      </c>
      <c r="C179" s="212"/>
      <c r="D179" s="213"/>
      <c r="E179" s="214" t="s">
        <v>11</v>
      </c>
      <c r="F179" s="215"/>
      <c r="G179" s="216"/>
      <c r="H179" s="214" t="s">
        <v>12</v>
      </c>
      <c r="I179" s="215"/>
      <c r="J179" s="215"/>
      <c r="K179" s="215"/>
      <c r="L179" s="216"/>
      <c r="M179" s="220" t="s">
        <v>7</v>
      </c>
      <c r="N179" s="221"/>
      <c r="O179" s="187"/>
    </row>
    <row r="180" spans="2:27" ht="14.15" customHeight="1" x14ac:dyDescent="0.2">
      <c r="B180" s="222" t="s">
        <v>9</v>
      </c>
      <c r="C180" s="223"/>
      <c r="D180" s="36" t="s">
        <v>10</v>
      </c>
      <c r="E180" s="217"/>
      <c r="F180" s="218"/>
      <c r="G180" s="219"/>
      <c r="H180" s="217"/>
      <c r="I180" s="218"/>
      <c r="J180" s="218"/>
      <c r="K180" s="218"/>
      <c r="L180" s="219"/>
      <c r="M180" s="224" t="s">
        <v>13</v>
      </c>
      <c r="N180" s="225"/>
      <c r="O180" s="76"/>
    </row>
    <row r="181" spans="2:27" ht="14.15" customHeight="1" x14ac:dyDescent="0.2">
      <c r="B181" s="174">
        <v>0</v>
      </c>
      <c r="C181" s="175"/>
      <c r="D181" s="180">
        <f>B181-B107</f>
        <v>0</v>
      </c>
      <c r="E181" s="15"/>
      <c r="F181" s="16"/>
      <c r="G181" s="16"/>
      <c r="H181" s="17"/>
      <c r="I181" s="18"/>
      <c r="J181" s="19"/>
      <c r="K181" s="16"/>
      <c r="L181" s="16"/>
      <c r="M181" s="195">
        <f>IF(B181="","",ROUND($S$68-B181,3))</f>
        <v>8.2780000000000005</v>
      </c>
      <c r="N181" s="196"/>
      <c r="O181" s="187" t="str">
        <f>IFERROR(IF(AND($B176&lt;&gt;"",MOD($S$61,10)=2,Q181&lt;&gt;""),$B176,""),"")</f>
        <v/>
      </c>
      <c r="Q181" s="4" t="str">
        <f t="shared" ref="Q181:Q186" si="0">Q182</f>
        <v>START</v>
      </c>
    </row>
    <row r="182" spans="2:27" ht="14.15" customHeight="1" x14ac:dyDescent="0.2">
      <c r="B182" s="176"/>
      <c r="C182" s="177"/>
      <c r="D182" s="181"/>
      <c r="E182" s="20"/>
      <c r="F182" s="21"/>
      <c r="G182" s="21"/>
      <c r="H182" s="22"/>
      <c r="I182" s="23"/>
      <c r="J182" s="19"/>
      <c r="K182" s="21"/>
      <c r="L182" s="21"/>
      <c r="M182" s="197"/>
      <c r="N182" s="198"/>
      <c r="O182" s="187"/>
      <c r="Q182" s="4" t="str">
        <f t="shared" si="0"/>
        <v>START</v>
      </c>
      <c r="AA182" s="73"/>
    </row>
    <row r="183" spans="2:27" ht="14.15" customHeight="1" x14ac:dyDescent="0.2">
      <c r="B183" s="176"/>
      <c r="C183" s="177"/>
      <c r="D183" s="181"/>
      <c r="E183" s="20"/>
      <c r="F183" s="21"/>
      <c r="G183" s="21"/>
      <c r="H183" s="22"/>
      <c r="I183" s="23"/>
      <c r="J183" s="21"/>
      <c r="K183" s="21"/>
      <c r="L183" s="21"/>
      <c r="M183" s="197"/>
      <c r="N183" s="198"/>
      <c r="O183" s="187"/>
      <c r="Q183" s="4" t="str">
        <f t="shared" si="0"/>
        <v>START</v>
      </c>
    </row>
    <row r="184" spans="2:27" ht="14.15" customHeight="1" x14ac:dyDescent="0.2">
      <c r="B184" s="176"/>
      <c r="C184" s="177"/>
      <c r="D184" s="181"/>
      <c r="E184" s="20"/>
      <c r="F184" s="21"/>
      <c r="G184" s="21"/>
      <c r="H184" s="22"/>
      <c r="I184" s="23"/>
      <c r="J184" s="21"/>
      <c r="K184" s="21"/>
      <c r="L184" s="21"/>
      <c r="M184" s="197"/>
      <c r="N184" s="198"/>
      <c r="O184" s="187"/>
      <c r="Q184" s="4" t="str">
        <f t="shared" si="0"/>
        <v>START</v>
      </c>
    </row>
    <row r="185" spans="2:27" ht="14.15" customHeight="1" x14ac:dyDescent="0.2">
      <c r="B185" s="176"/>
      <c r="C185" s="177"/>
      <c r="D185" s="181"/>
      <c r="E185" s="20"/>
      <c r="F185" s="21"/>
      <c r="G185" s="21"/>
      <c r="H185" s="22"/>
      <c r="I185" s="23"/>
      <c r="J185" s="21"/>
      <c r="K185" s="21"/>
      <c r="L185" s="21"/>
      <c r="M185" s="197"/>
      <c r="N185" s="198"/>
      <c r="O185" s="76"/>
      <c r="Q185" s="4" t="str">
        <f t="shared" si="0"/>
        <v>START</v>
      </c>
    </row>
    <row r="186" spans="2:27" ht="14.15" customHeight="1" x14ac:dyDescent="0.2">
      <c r="B186" s="176"/>
      <c r="C186" s="177"/>
      <c r="D186" s="181"/>
      <c r="E186" s="20"/>
      <c r="F186" s="21"/>
      <c r="G186" s="21"/>
      <c r="H186" s="22"/>
      <c r="I186" s="23"/>
      <c r="J186" s="21"/>
      <c r="K186" s="21"/>
      <c r="L186" s="21"/>
      <c r="M186" s="197"/>
      <c r="N186" s="198"/>
      <c r="O186" s="187" t="str">
        <f>IFERROR(IF(AND($B176&lt;&gt;"",MOD($S$61,10)=3,Q181&lt;&gt;""),$B176,""),"")</f>
        <v/>
      </c>
      <c r="Q186" s="4" t="str">
        <f t="shared" si="0"/>
        <v>START</v>
      </c>
    </row>
    <row r="187" spans="2:27" ht="14.15" customHeight="1" x14ac:dyDescent="0.2">
      <c r="B187" s="176"/>
      <c r="C187" s="177"/>
      <c r="D187" s="181"/>
      <c r="E187" s="20"/>
      <c r="F187" s="21"/>
      <c r="G187" s="24"/>
      <c r="H187" s="22"/>
      <c r="I187" s="23"/>
      <c r="J187" s="21"/>
      <c r="K187" s="188" t="str">
        <f>IFERROR(IF(ROUND(M181,3)=0,$W$67,""),"")</f>
        <v/>
      </c>
      <c r="L187" s="189"/>
      <c r="M187" s="197"/>
      <c r="N187" s="198"/>
      <c r="O187" s="187"/>
      <c r="Q187" s="4" t="str">
        <f>Q188</f>
        <v>START</v>
      </c>
    </row>
    <row r="188" spans="2:27" ht="14.15" customHeight="1" x14ac:dyDescent="0.2">
      <c r="B188" s="176"/>
      <c r="C188" s="177"/>
      <c r="D188" s="181"/>
      <c r="E188" s="80">
        <v>1</v>
      </c>
      <c r="F188" s="21"/>
      <c r="G188" s="127">
        <f>IFERROR(IF(Q187&lt;&gt;"",$S$63-B181,""),"")</f>
        <v>2</v>
      </c>
      <c r="H188" s="25"/>
      <c r="I188" s="26"/>
      <c r="J188" s="27"/>
      <c r="K188" s="201"/>
      <c r="L188" s="202"/>
      <c r="M188" s="199"/>
      <c r="N188" s="200"/>
      <c r="O188" s="187"/>
      <c r="Q188" s="4" t="str">
        <f>IF(E188="","",IF(E188=$S$70,"START",IF(E188=U$70,"FF",IF(E188&lt;U$70,"SS",""))))</f>
        <v>START</v>
      </c>
    </row>
    <row r="189" spans="2:27" ht="14.15" customHeight="1" x14ac:dyDescent="0.2">
      <c r="B189" s="174">
        <v>0.31</v>
      </c>
      <c r="C189" s="175"/>
      <c r="D189" s="180">
        <f>IF(B189="","",B189-B181)</f>
        <v>0.31</v>
      </c>
      <c r="E189" s="15"/>
      <c r="F189" s="21"/>
      <c r="G189" s="24"/>
      <c r="H189" s="17"/>
      <c r="I189" s="18"/>
      <c r="J189" s="19"/>
      <c r="K189" s="16"/>
      <c r="L189" s="16"/>
      <c r="M189" s="195">
        <f t="shared" ref="M189" si="1">IF(B189="","",ROUND($S$68-B189,3))</f>
        <v>7.968</v>
      </c>
      <c r="N189" s="196"/>
      <c r="O189" s="187"/>
      <c r="Q189" s="4" t="str">
        <f t="shared" ref="Q189:Q194" si="2">Q190</f>
        <v>SS</v>
      </c>
    </row>
    <row r="190" spans="2:27" ht="14.15" customHeight="1" x14ac:dyDescent="0.2">
      <c r="B190" s="176"/>
      <c r="C190" s="177"/>
      <c r="D190" s="181"/>
      <c r="E190" s="20"/>
      <c r="F190" s="21"/>
      <c r="G190" s="24"/>
      <c r="H190" s="22"/>
      <c r="I190" s="23"/>
      <c r="J190" s="19"/>
      <c r="K190" s="21"/>
      <c r="L190" s="21"/>
      <c r="M190" s="197"/>
      <c r="N190" s="198"/>
      <c r="O190" s="76"/>
      <c r="Q190" s="4" t="str">
        <f t="shared" si="2"/>
        <v>SS</v>
      </c>
    </row>
    <row r="191" spans="2:27" ht="14.15" customHeight="1" x14ac:dyDescent="0.2">
      <c r="B191" s="176"/>
      <c r="C191" s="177"/>
      <c r="D191" s="181"/>
      <c r="E191" s="20"/>
      <c r="F191" s="21"/>
      <c r="G191" s="24"/>
      <c r="H191" s="22"/>
      <c r="I191" s="23"/>
      <c r="J191" s="21"/>
      <c r="K191" s="21"/>
      <c r="L191" s="21"/>
      <c r="M191" s="197"/>
      <c r="N191" s="198"/>
      <c r="O191" s="187" t="str">
        <f>IFERROR(IF(AND($B176&lt;&gt;"",MOD($S$61,10)=4,Q181&lt;&gt;""),$B176,""),"")</f>
        <v/>
      </c>
      <c r="Q191" s="4" t="str">
        <f t="shared" si="2"/>
        <v>SS</v>
      </c>
    </row>
    <row r="192" spans="2:27" ht="14.15" customHeight="1" x14ac:dyDescent="0.2">
      <c r="B192" s="176"/>
      <c r="C192" s="177"/>
      <c r="D192" s="181"/>
      <c r="E192" s="20"/>
      <c r="F192" s="21"/>
      <c r="G192" s="28"/>
      <c r="H192" s="22"/>
      <c r="I192" s="23"/>
      <c r="J192" s="21"/>
      <c r="K192" s="21"/>
      <c r="L192" s="21"/>
      <c r="M192" s="197"/>
      <c r="N192" s="198"/>
      <c r="O192" s="187"/>
      <c r="Q192" s="4" t="str">
        <f t="shared" si="2"/>
        <v>SS</v>
      </c>
    </row>
    <row r="193" spans="2:17" ht="14.15" customHeight="1" x14ac:dyDescent="0.2">
      <c r="B193" s="176"/>
      <c r="C193" s="177"/>
      <c r="D193" s="181"/>
      <c r="E193" s="20"/>
      <c r="F193" s="29"/>
      <c r="G193" s="24"/>
      <c r="H193" s="22"/>
      <c r="I193" s="23"/>
      <c r="J193" s="21"/>
      <c r="K193" s="21"/>
      <c r="L193" s="21"/>
      <c r="M193" s="197"/>
      <c r="N193" s="198"/>
      <c r="O193" s="187"/>
      <c r="Q193" s="4" t="str">
        <f t="shared" si="2"/>
        <v>SS</v>
      </c>
    </row>
    <row r="194" spans="2:17" ht="14.15" customHeight="1" x14ac:dyDescent="0.2">
      <c r="B194" s="176"/>
      <c r="C194" s="177"/>
      <c r="D194" s="181"/>
      <c r="E194" s="20"/>
      <c r="F194" s="21"/>
      <c r="G194" s="24"/>
      <c r="H194" s="22"/>
      <c r="I194" s="23"/>
      <c r="J194" s="21"/>
      <c r="K194" s="21"/>
      <c r="L194" s="21"/>
      <c r="M194" s="197"/>
      <c r="N194" s="198"/>
      <c r="O194" s="187"/>
      <c r="Q194" s="4" t="str">
        <f t="shared" si="2"/>
        <v>SS</v>
      </c>
    </row>
    <row r="195" spans="2:17" ht="14.15" customHeight="1" x14ac:dyDescent="0.2">
      <c r="B195" s="176"/>
      <c r="C195" s="177"/>
      <c r="D195" s="181"/>
      <c r="E195" s="20"/>
      <c r="F195" s="30"/>
      <c r="G195" s="24"/>
      <c r="H195" s="22"/>
      <c r="I195" s="23"/>
      <c r="J195" s="21"/>
      <c r="K195" s="188" t="str">
        <f>IFERROR(IF(ROUND(M189,3)=0,$W$67,""),"")</f>
        <v/>
      </c>
      <c r="L195" s="189"/>
      <c r="M195" s="197"/>
      <c r="N195" s="198"/>
      <c r="O195" s="76"/>
      <c r="Q195" s="4" t="str">
        <f>Q196</f>
        <v>SS</v>
      </c>
    </row>
    <row r="196" spans="2:17" ht="14.15" customHeight="1" x14ac:dyDescent="0.2">
      <c r="B196" s="192"/>
      <c r="C196" s="193"/>
      <c r="D196" s="194"/>
      <c r="E196" s="80">
        <f>IF(B189="","",E188+1)</f>
        <v>2</v>
      </c>
      <c r="F196" s="21"/>
      <c r="G196" s="127">
        <f>IFERROR(IF(Q195&lt;&gt;"",$S$63-B189,""),"")</f>
        <v>1.69</v>
      </c>
      <c r="H196" s="25"/>
      <c r="I196" s="26"/>
      <c r="J196" s="27"/>
      <c r="K196" s="201"/>
      <c r="L196" s="202"/>
      <c r="M196" s="199"/>
      <c r="N196" s="200"/>
      <c r="O196" s="187" t="str">
        <f>IFERROR(IF(AND($B176&lt;&gt;"",MOD($S$61,10)=5,Q181&lt;&gt;""),$B176,""),"")</f>
        <v/>
      </c>
      <c r="Q196" s="4" t="str">
        <f>IF(E196="","",IF(E196=$S$70,"START",IF(E196=U$70,"FF",IF(E196&lt;U$70,"SS",""))))</f>
        <v>SS</v>
      </c>
    </row>
    <row r="197" spans="2:17" ht="14.15" customHeight="1" x14ac:dyDescent="0.2">
      <c r="B197" s="174">
        <v>0.4</v>
      </c>
      <c r="C197" s="175"/>
      <c r="D197" s="180">
        <f t="shared" ref="D197" si="3">IF(B197="","",B197-B189)</f>
        <v>9.0000000000000024E-2</v>
      </c>
      <c r="E197" s="20"/>
      <c r="F197" s="21"/>
      <c r="G197" s="24"/>
      <c r="H197" s="17"/>
      <c r="I197" s="18"/>
      <c r="J197" s="19"/>
      <c r="K197" s="16"/>
      <c r="L197" s="16"/>
      <c r="M197" s="195">
        <f t="shared" ref="M197" si="4">IF(B197="","",ROUND($S$68-B197,3))</f>
        <v>7.8780000000000001</v>
      </c>
      <c r="N197" s="196"/>
      <c r="O197" s="187"/>
      <c r="Q197" s="4" t="str">
        <f t="shared" ref="Q197:Q202" si="5">Q198</f>
        <v>SS</v>
      </c>
    </row>
    <row r="198" spans="2:17" ht="14.15" customHeight="1" x14ac:dyDescent="0.2">
      <c r="B198" s="176"/>
      <c r="C198" s="177"/>
      <c r="D198" s="181"/>
      <c r="E198" s="20"/>
      <c r="F198" s="21"/>
      <c r="G198" s="24"/>
      <c r="H198" s="22"/>
      <c r="I198" s="23"/>
      <c r="J198" s="19"/>
      <c r="K198" s="21"/>
      <c r="L198" s="21"/>
      <c r="M198" s="197"/>
      <c r="N198" s="198"/>
      <c r="O198" s="187"/>
      <c r="Q198" s="4" t="str">
        <f t="shared" si="5"/>
        <v>SS</v>
      </c>
    </row>
    <row r="199" spans="2:17" ht="14.15" customHeight="1" x14ac:dyDescent="0.2">
      <c r="B199" s="176"/>
      <c r="C199" s="177"/>
      <c r="D199" s="181"/>
      <c r="E199" s="20"/>
      <c r="F199" s="21"/>
      <c r="G199" s="24"/>
      <c r="H199" s="22"/>
      <c r="I199" s="23"/>
      <c r="J199" s="21"/>
      <c r="K199" s="21"/>
      <c r="L199" s="21"/>
      <c r="M199" s="197"/>
      <c r="N199" s="198"/>
      <c r="O199" s="187"/>
      <c r="Q199" s="4" t="str">
        <f t="shared" si="5"/>
        <v>SS</v>
      </c>
    </row>
    <row r="200" spans="2:17" ht="14.15" customHeight="1" x14ac:dyDescent="0.2">
      <c r="B200" s="176"/>
      <c r="C200" s="177"/>
      <c r="D200" s="181"/>
      <c r="E200" s="20"/>
      <c r="F200" s="21"/>
      <c r="G200" s="24"/>
      <c r="H200" s="22"/>
      <c r="I200" s="23"/>
      <c r="J200" s="21"/>
      <c r="K200" s="21"/>
      <c r="L200" s="21"/>
      <c r="M200" s="197"/>
      <c r="N200" s="198"/>
      <c r="O200" s="76"/>
      <c r="Q200" s="4" t="str">
        <f t="shared" si="5"/>
        <v>SS</v>
      </c>
    </row>
    <row r="201" spans="2:17" ht="14.15" customHeight="1" x14ac:dyDescent="0.2">
      <c r="B201" s="176"/>
      <c r="C201" s="177"/>
      <c r="D201" s="181"/>
      <c r="E201" s="20"/>
      <c r="F201" s="21"/>
      <c r="G201" s="24"/>
      <c r="H201" s="22"/>
      <c r="I201" s="23"/>
      <c r="J201" s="21"/>
      <c r="K201" s="21"/>
      <c r="L201" s="21"/>
      <c r="M201" s="197"/>
      <c r="N201" s="198"/>
      <c r="O201" s="187" t="str">
        <f>IFERROR(IF(AND($B176&lt;&gt;"",MOD($S$61,10)=6,Q181&lt;&gt;""),$B176,""),"")</f>
        <v/>
      </c>
      <c r="Q201" s="4" t="str">
        <f t="shared" si="5"/>
        <v>SS</v>
      </c>
    </row>
    <row r="202" spans="2:17" ht="14.15" customHeight="1" x14ac:dyDescent="0.2">
      <c r="B202" s="176"/>
      <c r="C202" s="177"/>
      <c r="D202" s="181"/>
      <c r="E202" s="20"/>
      <c r="F202" s="21"/>
      <c r="G202" s="24"/>
      <c r="H202" s="22"/>
      <c r="I202" s="23"/>
      <c r="J202" s="21"/>
      <c r="K202" s="21"/>
      <c r="L202" s="21"/>
      <c r="M202" s="197"/>
      <c r="N202" s="198"/>
      <c r="O202" s="187"/>
      <c r="Q202" s="4" t="str">
        <f t="shared" si="5"/>
        <v>SS</v>
      </c>
    </row>
    <row r="203" spans="2:17" ht="14.15" customHeight="1" x14ac:dyDescent="0.2">
      <c r="B203" s="176"/>
      <c r="C203" s="177"/>
      <c r="D203" s="181"/>
      <c r="E203" s="20"/>
      <c r="F203" s="21"/>
      <c r="G203" s="24"/>
      <c r="H203" s="22"/>
      <c r="I203" s="23"/>
      <c r="J203" s="21"/>
      <c r="K203" s="188" t="str">
        <f>IFERROR(IF(ROUND(M197,3)=0,$W$67,""),"")</f>
        <v/>
      </c>
      <c r="L203" s="189"/>
      <c r="M203" s="197"/>
      <c r="N203" s="198"/>
      <c r="O203" s="187"/>
      <c r="Q203" s="4" t="str">
        <f>Q204</f>
        <v>SS</v>
      </c>
    </row>
    <row r="204" spans="2:17" ht="14.15" customHeight="1" x14ac:dyDescent="0.2">
      <c r="B204" s="192"/>
      <c r="C204" s="193"/>
      <c r="D204" s="194"/>
      <c r="E204" s="80">
        <f>IF(B197="","",E196+1)</f>
        <v>3</v>
      </c>
      <c r="F204" s="21"/>
      <c r="G204" s="127">
        <f>IFERROR(IF(Q203&lt;&gt;"",$S$63-B197,""),"")</f>
        <v>1.6</v>
      </c>
      <c r="H204" s="25"/>
      <c r="I204" s="26"/>
      <c r="J204" s="27"/>
      <c r="K204" s="201"/>
      <c r="L204" s="202"/>
      <c r="M204" s="199"/>
      <c r="N204" s="200"/>
      <c r="O204" s="187"/>
      <c r="Q204" s="4" t="str">
        <f>IF(E204="","",IF(E204=$S$70,"START",IF(E204=U$70,"FF",IF(E204&lt;U$70,"SS",""))))</f>
        <v>SS</v>
      </c>
    </row>
    <row r="205" spans="2:17" ht="14.15" customHeight="1" x14ac:dyDescent="0.2">
      <c r="B205" s="174">
        <v>0.5</v>
      </c>
      <c r="C205" s="175"/>
      <c r="D205" s="180">
        <f t="shared" ref="D205" si="6">IF(B205="","",B205-B197)</f>
        <v>9.9999999999999978E-2</v>
      </c>
      <c r="E205" s="15"/>
      <c r="F205" s="21"/>
      <c r="G205" s="24"/>
      <c r="H205" s="22"/>
      <c r="I205" s="18"/>
      <c r="J205" s="19"/>
      <c r="K205" s="16"/>
      <c r="L205" s="16"/>
      <c r="M205" s="195">
        <f t="shared" ref="M205" si="7">IF(B205="","",ROUND($S$68-B205,3))</f>
        <v>7.7779999999999996</v>
      </c>
      <c r="N205" s="196"/>
      <c r="O205" s="76"/>
      <c r="Q205" s="4" t="str">
        <f t="shared" ref="Q205:Q210" si="8">Q206</f>
        <v>FF</v>
      </c>
    </row>
    <row r="206" spans="2:17" ht="14.15" customHeight="1" x14ac:dyDescent="0.2">
      <c r="B206" s="176"/>
      <c r="C206" s="177"/>
      <c r="D206" s="181"/>
      <c r="E206" s="20"/>
      <c r="F206" s="21"/>
      <c r="G206" s="24"/>
      <c r="H206" s="22"/>
      <c r="I206" s="23"/>
      <c r="J206" s="19"/>
      <c r="K206" s="21"/>
      <c r="L206" s="21"/>
      <c r="M206" s="197"/>
      <c r="N206" s="198"/>
      <c r="O206" s="187" t="str">
        <f>IFERROR(IF(AND($B176&lt;&gt;"",MOD($S$61,10)=7,Q181&lt;&gt;""),$B176,""),"")</f>
        <v/>
      </c>
      <c r="Q206" s="4" t="str">
        <f t="shared" si="8"/>
        <v>FF</v>
      </c>
    </row>
    <row r="207" spans="2:17" ht="14.15" customHeight="1" x14ac:dyDescent="0.2">
      <c r="B207" s="176"/>
      <c r="C207" s="177"/>
      <c r="D207" s="181"/>
      <c r="E207" s="20"/>
      <c r="F207" s="21"/>
      <c r="G207" s="24"/>
      <c r="H207" s="22"/>
      <c r="I207" s="23"/>
      <c r="J207" s="21"/>
      <c r="K207" s="21"/>
      <c r="L207" s="21"/>
      <c r="M207" s="197"/>
      <c r="N207" s="198"/>
      <c r="O207" s="187"/>
      <c r="Q207" s="4" t="str">
        <f t="shared" si="8"/>
        <v>FF</v>
      </c>
    </row>
    <row r="208" spans="2:17" ht="14.15" customHeight="1" x14ac:dyDescent="0.2">
      <c r="B208" s="176"/>
      <c r="C208" s="177"/>
      <c r="D208" s="181"/>
      <c r="E208" s="20"/>
      <c r="F208" s="21"/>
      <c r="G208" s="24"/>
      <c r="H208" s="22"/>
      <c r="I208" s="23"/>
      <c r="J208" s="21"/>
      <c r="K208" s="21"/>
      <c r="L208" s="21"/>
      <c r="M208" s="197"/>
      <c r="N208" s="198"/>
      <c r="O208" s="187"/>
      <c r="Q208" s="4" t="str">
        <f t="shared" si="8"/>
        <v>FF</v>
      </c>
    </row>
    <row r="209" spans="2:17" ht="14.15" customHeight="1" x14ac:dyDescent="0.2">
      <c r="B209" s="176"/>
      <c r="C209" s="177"/>
      <c r="D209" s="181"/>
      <c r="E209" s="20"/>
      <c r="F209" s="21"/>
      <c r="G209" s="24"/>
      <c r="H209" s="22"/>
      <c r="I209" s="23"/>
      <c r="J209" s="21"/>
      <c r="K209" s="21"/>
      <c r="L209" s="21"/>
      <c r="M209" s="197"/>
      <c r="N209" s="198"/>
      <c r="O209" s="187"/>
      <c r="Q209" s="4" t="str">
        <f t="shared" si="8"/>
        <v>FF</v>
      </c>
    </row>
    <row r="210" spans="2:17" ht="14.15" customHeight="1" x14ac:dyDescent="0.2">
      <c r="B210" s="176"/>
      <c r="C210" s="177"/>
      <c r="D210" s="181"/>
      <c r="E210" s="20"/>
      <c r="F210" s="21"/>
      <c r="G210" s="24"/>
      <c r="H210" s="22"/>
      <c r="I210" s="23"/>
      <c r="J210" s="21"/>
      <c r="K210" s="21"/>
      <c r="L210" s="21"/>
      <c r="M210" s="197"/>
      <c r="N210" s="198"/>
      <c r="O210" s="76"/>
      <c r="Q210" s="4" t="str">
        <f t="shared" si="8"/>
        <v>FF</v>
      </c>
    </row>
    <row r="211" spans="2:17" ht="14.15" customHeight="1" x14ac:dyDescent="0.2">
      <c r="B211" s="176"/>
      <c r="C211" s="177"/>
      <c r="D211" s="181"/>
      <c r="E211" s="20"/>
      <c r="F211" s="21"/>
      <c r="G211" s="31"/>
      <c r="H211" s="22"/>
      <c r="I211" s="23"/>
      <c r="J211" s="21"/>
      <c r="K211" s="188" t="str">
        <f>IFERROR(IF(ROUND(M205,3)=0,$W$67,""),"")</f>
        <v/>
      </c>
      <c r="L211" s="189"/>
      <c r="M211" s="197"/>
      <c r="N211" s="198"/>
      <c r="O211" s="187" t="str">
        <f>IFERROR(IF(AND($B176&lt;&gt;"",MOD($S$61,10)=8,Q181&lt;&gt;""),$B176,""),"")</f>
        <v/>
      </c>
      <c r="Q211" s="4" t="str">
        <f>Q212</f>
        <v>FF</v>
      </c>
    </row>
    <row r="212" spans="2:17" ht="14.15" customHeight="1" x14ac:dyDescent="0.2">
      <c r="B212" s="192"/>
      <c r="C212" s="193"/>
      <c r="D212" s="194"/>
      <c r="E212" s="80">
        <f>IF(B205="","",E204+1)</f>
        <v>4</v>
      </c>
      <c r="F212" s="21"/>
      <c r="G212" s="127">
        <f>IFERROR(IF(Q211&lt;&gt;"",$S$63-B205,""),"")</f>
        <v>1.5</v>
      </c>
      <c r="H212" s="25"/>
      <c r="I212" s="26"/>
      <c r="J212" s="27"/>
      <c r="K212" s="201"/>
      <c r="L212" s="202"/>
      <c r="M212" s="199"/>
      <c r="N212" s="200"/>
      <c r="O212" s="187"/>
      <c r="Q212" s="4" t="str">
        <f>IF(E212="","",IF(E212=$S$70,"START",IF(E212=U$70,"FF",IF(E212&lt;U$70,"SS",""))))</f>
        <v>FF</v>
      </c>
    </row>
    <row r="213" spans="2:17" ht="14.15" customHeight="1" x14ac:dyDescent="0.2">
      <c r="B213" s="174">
        <v>1</v>
      </c>
      <c r="C213" s="175"/>
      <c r="D213" s="180">
        <f t="shared" ref="D213" si="9">IF(B213="","",B213-B205)</f>
        <v>0.5</v>
      </c>
      <c r="E213" s="15"/>
      <c r="F213" s="21"/>
      <c r="G213" s="24"/>
      <c r="H213" s="17"/>
      <c r="I213" s="18"/>
      <c r="J213" s="19"/>
      <c r="K213" s="16"/>
      <c r="L213" s="16"/>
      <c r="M213" s="195">
        <f t="shared" ref="M213" si="10">IF(B213="","",ROUND($S$68-B213,3))</f>
        <v>7.2779999999999996</v>
      </c>
      <c r="N213" s="196"/>
      <c r="O213" s="187"/>
      <c r="Q213" s="4" t="str">
        <f t="shared" ref="Q213:Q218" si="11">Q214</f>
        <v/>
      </c>
    </row>
    <row r="214" spans="2:17" ht="14.15" customHeight="1" x14ac:dyDescent="0.2">
      <c r="B214" s="176"/>
      <c r="C214" s="177"/>
      <c r="D214" s="181"/>
      <c r="E214" s="20"/>
      <c r="F214" s="21"/>
      <c r="G214" s="24"/>
      <c r="H214" s="22"/>
      <c r="I214" s="23"/>
      <c r="J214" s="19"/>
      <c r="K214" s="21"/>
      <c r="L214" s="21"/>
      <c r="M214" s="197"/>
      <c r="N214" s="198"/>
      <c r="O214" s="187"/>
      <c r="Q214" s="4" t="str">
        <f t="shared" si="11"/>
        <v/>
      </c>
    </row>
    <row r="215" spans="2:17" ht="14.15" customHeight="1" x14ac:dyDescent="0.2">
      <c r="B215" s="176"/>
      <c r="C215" s="177"/>
      <c r="D215" s="181"/>
      <c r="E215" s="20"/>
      <c r="F215" s="21"/>
      <c r="G215" s="24"/>
      <c r="H215" s="22"/>
      <c r="I215" s="23"/>
      <c r="J215" s="21"/>
      <c r="K215" s="21"/>
      <c r="L215" s="21"/>
      <c r="M215" s="197"/>
      <c r="N215" s="198"/>
      <c r="O215" s="76"/>
      <c r="Q215" s="4" t="str">
        <f t="shared" si="11"/>
        <v/>
      </c>
    </row>
    <row r="216" spans="2:17" ht="14.15" customHeight="1" x14ac:dyDescent="0.2">
      <c r="B216" s="176"/>
      <c r="C216" s="177"/>
      <c r="D216" s="181"/>
      <c r="E216" s="20"/>
      <c r="F216" s="21"/>
      <c r="G216" s="24"/>
      <c r="H216" s="22"/>
      <c r="I216" s="23"/>
      <c r="J216" s="21"/>
      <c r="K216" s="21"/>
      <c r="L216" s="21"/>
      <c r="M216" s="197"/>
      <c r="N216" s="198"/>
      <c r="O216" s="187" t="str">
        <f>IFERROR(IF(AND($B176&lt;&gt;"",MOD($S$61,10)=9,Q181&lt;&gt;""),$B176,""),"")</f>
        <v/>
      </c>
      <c r="Q216" s="4" t="str">
        <f t="shared" si="11"/>
        <v/>
      </c>
    </row>
    <row r="217" spans="2:17" ht="14.15" customHeight="1" x14ac:dyDescent="0.2">
      <c r="B217" s="176"/>
      <c r="C217" s="177"/>
      <c r="D217" s="181"/>
      <c r="E217" s="20"/>
      <c r="F217" s="21"/>
      <c r="G217" s="24"/>
      <c r="H217" s="22"/>
      <c r="I217" s="23"/>
      <c r="J217" s="21"/>
      <c r="K217" s="21"/>
      <c r="L217" s="21"/>
      <c r="M217" s="197"/>
      <c r="N217" s="198"/>
      <c r="O217" s="187"/>
      <c r="Q217" s="4" t="str">
        <f t="shared" si="11"/>
        <v/>
      </c>
    </row>
    <row r="218" spans="2:17" ht="14.15" customHeight="1" x14ac:dyDescent="0.2">
      <c r="B218" s="176"/>
      <c r="C218" s="177"/>
      <c r="D218" s="181"/>
      <c r="E218" s="20"/>
      <c r="F218" s="21"/>
      <c r="G218" s="24"/>
      <c r="H218" s="22"/>
      <c r="I218" s="23"/>
      <c r="J218" s="21"/>
      <c r="K218" s="21"/>
      <c r="L218" s="21"/>
      <c r="M218" s="197"/>
      <c r="N218" s="198"/>
      <c r="O218" s="187"/>
      <c r="Q218" s="4" t="str">
        <f t="shared" si="11"/>
        <v/>
      </c>
    </row>
    <row r="219" spans="2:17" ht="14.15" customHeight="1" x14ac:dyDescent="0.2">
      <c r="B219" s="176"/>
      <c r="C219" s="177"/>
      <c r="D219" s="181"/>
      <c r="E219" s="20"/>
      <c r="F219" s="21"/>
      <c r="G219" s="24"/>
      <c r="H219" s="22"/>
      <c r="I219" s="23"/>
      <c r="J219" s="21"/>
      <c r="K219" s="188" t="str">
        <f>IFERROR(IF(ROUND(M213,3)=0,$W$67,""),"")</f>
        <v/>
      </c>
      <c r="L219" s="189"/>
      <c r="M219" s="197"/>
      <c r="N219" s="198"/>
      <c r="O219" s="187"/>
      <c r="Q219" s="4" t="str">
        <f>Q220</f>
        <v/>
      </c>
    </row>
    <row r="220" spans="2:17" ht="14.15" customHeight="1" x14ac:dyDescent="0.2">
      <c r="B220" s="192"/>
      <c r="C220" s="193"/>
      <c r="D220" s="194"/>
      <c r="E220" s="80">
        <f>IF(B213="","",E212+1)</f>
        <v>5</v>
      </c>
      <c r="F220" s="21"/>
      <c r="G220" s="127" t="str">
        <f>IFERROR(IF(Q219&lt;&gt;"",$S$63-B213,""),"")</f>
        <v/>
      </c>
      <c r="H220" s="25"/>
      <c r="I220" s="26"/>
      <c r="J220" s="27"/>
      <c r="K220" s="201"/>
      <c r="L220" s="202"/>
      <c r="M220" s="199"/>
      <c r="N220" s="200"/>
      <c r="O220" s="76"/>
      <c r="Q220" s="4" t="str">
        <f>IF(E220="","",IF(E220=$S$70,"START",IF(E220=U$70,"FF",IF(E220&lt;U$70,"SS",""))))</f>
        <v/>
      </c>
    </row>
    <row r="221" spans="2:17" ht="14.15" customHeight="1" x14ac:dyDescent="0.2">
      <c r="B221" s="174">
        <v>2</v>
      </c>
      <c r="C221" s="175"/>
      <c r="D221" s="180">
        <f t="shared" ref="D221" si="12">IF(B221="","",B221-B213)</f>
        <v>1</v>
      </c>
      <c r="E221" s="20"/>
      <c r="F221" s="21"/>
      <c r="G221" s="24"/>
      <c r="H221" s="22"/>
      <c r="I221" s="18"/>
      <c r="J221" s="19"/>
      <c r="K221" s="16"/>
      <c r="L221" s="16"/>
      <c r="M221" s="183">
        <f t="shared" ref="M221" si="13">IF(B221="","",ROUND($S$68-B221,3))</f>
        <v>6.2779999999999996</v>
      </c>
      <c r="N221" s="184"/>
      <c r="O221" s="187" t="str">
        <f>IFERROR(IF(AND($B176&lt;&gt;"",MOD($S$61,10)=0,Q181&lt;&gt;""),$B176,""),"")</f>
        <v/>
      </c>
      <c r="Q221" s="4" t="str">
        <f t="shared" ref="Q221:Q226" si="14">Q222</f>
        <v/>
      </c>
    </row>
    <row r="222" spans="2:17" ht="14.15" customHeight="1" x14ac:dyDescent="0.2">
      <c r="B222" s="176"/>
      <c r="C222" s="177"/>
      <c r="D222" s="181"/>
      <c r="E222" s="20"/>
      <c r="F222" s="21"/>
      <c r="G222" s="24"/>
      <c r="H222" s="20"/>
      <c r="I222" s="20"/>
      <c r="J222" s="21"/>
      <c r="K222" s="21"/>
      <c r="L222" s="24"/>
      <c r="M222" s="183"/>
      <c r="N222" s="184"/>
      <c r="O222" s="187"/>
      <c r="Q222" s="4" t="str">
        <f t="shared" si="14"/>
        <v/>
      </c>
    </row>
    <row r="223" spans="2:17" ht="14.15" customHeight="1" x14ac:dyDescent="0.2">
      <c r="B223" s="176"/>
      <c r="C223" s="177"/>
      <c r="D223" s="181"/>
      <c r="E223" s="20"/>
      <c r="F223" s="21"/>
      <c r="G223" s="24"/>
      <c r="H223" s="20"/>
      <c r="I223" s="32"/>
      <c r="J223" s="21"/>
      <c r="K223" s="21"/>
      <c r="L223" s="24"/>
      <c r="M223" s="183"/>
      <c r="N223" s="184"/>
      <c r="O223" s="187"/>
      <c r="Q223" s="4" t="str">
        <f t="shared" si="14"/>
        <v/>
      </c>
    </row>
    <row r="224" spans="2:17" ht="14.15" customHeight="1" x14ac:dyDescent="0.2">
      <c r="B224" s="176"/>
      <c r="C224" s="177"/>
      <c r="D224" s="181"/>
      <c r="E224" s="20"/>
      <c r="F224" s="21"/>
      <c r="G224" s="24"/>
      <c r="H224" s="20"/>
      <c r="I224" s="20"/>
      <c r="J224" s="21"/>
      <c r="K224" s="21"/>
      <c r="L224" s="24"/>
      <c r="M224" s="183"/>
      <c r="N224" s="184"/>
      <c r="O224" s="187"/>
      <c r="Q224" s="4" t="str">
        <f t="shared" si="14"/>
        <v/>
      </c>
    </row>
    <row r="225" spans="1:27" ht="14.15" customHeight="1" x14ac:dyDescent="0.2">
      <c r="B225" s="176"/>
      <c r="C225" s="177"/>
      <c r="D225" s="181"/>
      <c r="E225" s="20"/>
      <c r="F225" s="21"/>
      <c r="G225" s="24"/>
      <c r="H225" s="20"/>
      <c r="I225" s="20"/>
      <c r="J225" s="21"/>
      <c r="K225" s="21"/>
      <c r="L225" s="24"/>
      <c r="M225" s="183"/>
      <c r="N225" s="184"/>
      <c r="O225" s="76"/>
      <c r="Q225" s="4" t="str">
        <f t="shared" si="14"/>
        <v/>
      </c>
    </row>
    <row r="226" spans="1:27" ht="14.15" customHeight="1" x14ac:dyDescent="0.2">
      <c r="B226" s="176"/>
      <c r="C226" s="177"/>
      <c r="D226" s="181"/>
      <c r="E226" s="20"/>
      <c r="F226" s="21"/>
      <c r="G226" s="24"/>
      <c r="H226" s="20"/>
      <c r="I226" s="32"/>
      <c r="J226" s="21"/>
      <c r="K226" s="21"/>
      <c r="L226" s="24"/>
      <c r="M226" s="183"/>
      <c r="N226" s="184"/>
      <c r="O226" s="76"/>
      <c r="Q226" s="4" t="str">
        <f t="shared" si="14"/>
        <v/>
      </c>
    </row>
    <row r="227" spans="1:27" ht="14.15" customHeight="1" x14ac:dyDescent="0.2">
      <c r="B227" s="176"/>
      <c r="C227" s="177"/>
      <c r="D227" s="181"/>
      <c r="E227" s="20"/>
      <c r="F227" s="21"/>
      <c r="G227" s="24"/>
      <c r="H227" s="20"/>
      <c r="I227" s="20"/>
      <c r="J227" s="21"/>
      <c r="K227" s="188" t="str">
        <f>IFERROR(IF(ROUND(M221,3)=0,$W$67,""),"")</f>
        <v/>
      </c>
      <c r="L227" s="189"/>
      <c r="M227" s="183"/>
      <c r="N227" s="184"/>
      <c r="O227" s="76"/>
      <c r="Q227" s="4" t="str">
        <f>Q228</f>
        <v/>
      </c>
    </row>
    <row r="228" spans="1:27" ht="14" customHeight="1" thickBot="1" x14ac:dyDescent="0.25">
      <c r="B228" s="178"/>
      <c r="C228" s="179"/>
      <c r="D228" s="182"/>
      <c r="E228" s="81">
        <f>IF(B221="","",E220+1)</f>
        <v>6</v>
      </c>
      <c r="F228" s="33"/>
      <c r="G228" s="128" t="str">
        <f>IFERROR(IF(Q227&lt;&gt;"",$S$63-B221,""),"")</f>
        <v/>
      </c>
      <c r="H228" s="34"/>
      <c r="I228" s="35"/>
      <c r="J228" s="33"/>
      <c r="K228" s="190"/>
      <c r="L228" s="191"/>
      <c r="M228" s="185"/>
      <c r="N228" s="186"/>
      <c r="O228" s="76"/>
      <c r="Q228" s="4" t="str">
        <f>IF(E228="","",IF(E228=$S$70,"START",IF(E228=U$70,"FF",IF(E228&lt;U$70,"SS",""))))</f>
        <v/>
      </c>
    </row>
    <row r="229" spans="1:27" ht="14.15" customHeight="1" x14ac:dyDescent="0.2">
      <c r="B229" s="133" t="s">
        <v>0</v>
      </c>
      <c r="C229" s="263"/>
      <c r="D229" s="272" t="str">
        <f>"TC "&amp;$X$61</f>
        <v>TC 1/3/5</v>
      </c>
      <c r="E229" s="239" t="str">
        <f>$S$64</f>
        <v>SHINSAWA</v>
      </c>
      <c r="F229" s="239"/>
      <c r="G229" s="239"/>
      <c r="H229" s="240"/>
      <c r="I229" s="1" t="s">
        <v>7</v>
      </c>
      <c r="J229" s="2"/>
      <c r="K229" s="2"/>
      <c r="L229" s="3"/>
      <c r="M229" s="243" t="s">
        <v>5</v>
      </c>
      <c r="N229" s="261">
        <f>$S$59</f>
        <v>1</v>
      </c>
      <c r="O229" s="76"/>
    </row>
    <row r="230" spans="1:27" ht="14.15" customHeight="1" x14ac:dyDescent="0.2">
      <c r="B230" s="135">
        <f>M173+1</f>
        <v>24</v>
      </c>
      <c r="C230" s="264"/>
      <c r="D230" s="268"/>
      <c r="E230" s="241"/>
      <c r="F230" s="241"/>
      <c r="G230" s="241"/>
      <c r="H230" s="242"/>
      <c r="I230" s="5"/>
      <c r="J230" s="6"/>
      <c r="K230" s="6"/>
      <c r="L230" s="7"/>
      <c r="M230" s="244"/>
      <c r="N230" s="262"/>
      <c r="O230" s="76"/>
    </row>
    <row r="231" spans="1:27" ht="14.15" customHeight="1" x14ac:dyDescent="0.2">
      <c r="B231" s="169"/>
      <c r="C231" s="264"/>
      <c r="D231" s="267" t="str">
        <f>"TC "&amp;$W$65</f>
        <v>TC 2/3/5A</v>
      </c>
      <c r="E231" s="270" t="str">
        <f>$S$66</f>
        <v>NAKAYAMA</v>
      </c>
      <c r="F231" s="270"/>
      <c r="G231" s="270"/>
      <c r="H231" s="271"/>
      <c r="I231" s="256">
        <f>$S$68</f>
        <v>8.2780000000000005</v>
      </c>
      <c r="J231" s="257"/>
      <c r="K231" s="257"/>
      <c r="L231" s="7"/>
      <c r="M231" s="244" t="s">
        <v>6</v>
      </c>
      <c r="N231" s="269">
        <f>$S$60</f>
        <v>1</v>
      </c>
      <c r="O231" s="76"/>
    </row>
    <row r="232" spans="1:27" ht="14.15" customHeight="1" x14ac:dyDescent="0.2">
      <c r="B232" s="265"/>
      <c r="C232" s="266"/>
      <c r="D232" s="268"/>
      <c r="E232" s="241"/>
      <c r="F232" s="241"/>
      <c r="G232" s="241"/>
      <c r="H232" s="242"/>
      <c r="I232" s="258"/>
      <c r="J232" s="259"/>
      <c r="K232" s="259"/>
      <c r="L232" s="8" t="s">
        <v>1</v>
      </c>
      <c r="M232" s="244"/>
      <c r="N232" s="262"/>
      <c r="O232" s="76"/>
    </row>
    <row r="233" spans="1:27" ht="14.15" customHeight="1" x14ac:dyDescent="0.2">
      <c r="A233" s="166" t="str">
        <f>IFERROR(IF(AND($B233&lt;&gt;"",MOD($S$61,10)=1,Q238&lt;&gt;""),$B233,""),"")</f>
        <v/>
      </c>
      <c r="B233" s="226" t="str">
        <f>IF(Q238="","",$W$61)</f>
        <v/>
      </c>
      <c r="C233" s="227"/>
      <c r="D233" s="227"/>
      <c r="E233" s="227"/>
      <c r="F233" s="228"/>
      <c r="G233" s="5" t="s">
        <v>8</v>
      </c>
      <c r="H233" s="6"/>
      <c r="I233" s="6"/>
      <c r="J233" s="6"/>
      <c r="K233" s="203" t="s">
        <v>4</v>
      </c>
      <c r="L233" s="204"/>
      <c r="M233" s="14"/>
      <c r="N233" s="9"/>
      <c r="O233" s="76"/>
    </row>
    <row r="234" spans="1:27" ht="14.15" customHeight="1" x14ac:dyDescent="0.2">
      <c r="A234" s="166"/>
      <c r="B234" s="229" t="str">
        <f>IF(B233="","",$S$62)</f>
        <v/>
      </c>
      <c r="C234" s="230"/>
      <c r="D234" s="230"/>
      <c r="E234" s="230"/>
      <c r="F234" s="233" t="str">
        <f>IF(Q238="","",TEXT(S$63,"0.000  "))</f>
        <v/>
      </c>
      <c r="G234" s="205">
        <f>$W$69</f>
        <v>41.3</v>
      </c>
      <c r="H234" s="206"/>
      <c r="I234" s="206"/>
      <c r="J234" s="6"/>
      <c r="K234" s="5"/>
      <c r="L234" s="209">
        <f>$S$69</f>
        <v>12</v>
      </c>
      <c r="M234" s="209"/>
      <c r="N234" s="10"/>
      <c r="O234" s="76"/>
    </row>
    <row r="235" spans="1:27" ht="14.15" customHeight="1" thickBot="1" x14ac:dyDescent="0.25">
      <c r="A235" s="166"/>
      <c r="B235" s="231"/>
      <c r="C235" s="232"/>
      <c r="D235" s="232"/>
      <c r="E235" s="232"/>
      <c r="F235" s="234"/>
      <c r="G235" s="207"/>
      <c r="H235" s="208"/>
      <c r="I235" s="208"/>
      <c r="J235" s="11" t="s">
        <v>2</v>
      </c>
      <c r="K235" s="12"/>
      <c r="L235" s="210"/>
      <c r="M235" s="210"/>
      <c r="N235" s="13" t="s">
        <v>3</v>
      </c>
      <c r="O235" s="76"/>
    </row>
    <row r="236" spans="1:27" ht="14.15" customHeight="1" x14ac:dyDescent="0.2">
      <c r="A236" s="166"/>
      <c r="B236" s="211" t="s">
        <v>7</v>
      </c>
      <c r="C236" s="212"/>
      <c r="D236" s="213"/>
      <c r="E236" s="214" t="s">
        <v>11</v>
      </c>
      <c r="F236" s="215"/>
      <c r="G236" s="216"/>
      <c r="H236" s="214" t="s">
        <v>12</v>
      </c>
      <c r="I236" s="215"/>
      <c r="J236" s="215"/>
      <c r="K236" s="215"/>
      <c r="L236" s="216"/>
      <c r="M236" s="220" t="s">
        <v>7</v>
      </c>
      <c r="N236" s="221"/>
      <c r="O236" s="76"/>
    </row>
    <row r="237" spans="1:27" ht="14.15" customHeight="1" x14ac:dyDescent="0.2">
      <c r="B237" s="222" t="s">
        <v>9</v>
      </c>
      <c r="C237" s="223"/>
      <c r="D237" s="36" t="s">
        <v>10</v>
      </c>
      <c r="E237" s="217"/>
      <c r="F237" s="218"/>
      <c r="G237" s="219"/>
      <c r="H237" s="217"/>
      <c r="I237" s="218"/>
      <c r="J237" s="218"/>
      <c r="K237" s="218"/>
      <c r="L237" s="219"/>
      <c r="M237" s="224" t="s">
        <v>13</v>
      </c>
      <c r="N237" s="225"/>
      <c r="O237" s="76"/>
    </row>
    <row r="238" spans="1:27" ht="14.15" customHeight="1" x14ac:dyDescent="0.2">
      <c r="A238" s="166" t="str">
        <f>IFERROR(IF(AND($B233&lt;&gt;0,MOD($S$61,10)=2,Q238&lt;&gt;""),$B233,""),"")</f>
        <v/>
      </c>
      <c r="B238" s="174">
        <v>3</v>
      </c>
      <c r="C238" s="175"/>
      <c r="D238" s="180">
        <f>B238-B221</f>
        <v>1</v>
      </c>
      <c r="E238" s="15"/>
      <c r="F238" s="16"/>
      <c r="G238" s="16"/>
      <c r="H238" s="17"/>
      <c r="I238" s="18"/>
      <c r="J238" s="19"/>
      <c r="K238" s="16"/>
      <c r="L238" s="16"/>
      <c r="M238" s="195">
        <f>IF(B238="","",ROUND($S$68-B238,3))</f>
        <v>5.2779999999999996</v>
      </c>
      <c r="N238" s="196"/>
      <c r="O238" s="76"/>
      <c r="Q238" s="4" t="str">
        <f t="shared" ref="Q238:Q243" si="15">Q239</f>
        <v/>
      </c>
    </row>
    <row r="239" spans="1:27" ht="14.15" customHeight="1" x14ac:dyDescent="0.2">
      <c r="A239" s="166"/>
      <c r="B239" s="176"/>
      <c r="C239" s="177"/>
      <c r="D239" s="181"/>
      <c r="E239" s="20"/>
      <c r="F239" s="21"/>
      <c r="G239" s="21"/>
      <c r="H239" s="22"/>
      <c r="I239" s="23"/>
      <c r="J239" s="19"/>
      <c r="K239" s="21"/>
      <c r="L239" s="21"/>
      <c r="M239" s="197"/>
      <c r="N239" s="198"/>
      <c r="O239" s="76"/>
      <c r="Q239" s="4" t="str">
        <f t="shared" si="15"/>
        <v/>
      </c>
      <c r="AA239" s="73"/>
    </row>
    <row r="240" spans="1:27" ht="14.15" customHeight="1" x14ac:dyDescent="0.2">
      <c r="A240" s="166"/>
      <c r="B240" s="176"/>
      <c r="C240" s="177"/>
      <c r="D240" s="181"/>
      <c r="E240" s="20"/>
      <c r="F240" s="21"/>
      <c r="G240" s="21"/>
      <c r="H240" s="22"/>
      <c r="I240" s="23"/>
      <c r="J240" s="21"/>
      <c r="K240" s="21"/>
      <c r="L240" s="21"/>
      <c r="M240" s="197"/>
      <c r="N240" s="198"/>
      <c r="O240" s="76"/>
      <c r="Q240" s="4" t="str">
        <f t="shared" si="15"/>
        <v/>
      </c>
    </row>
    <row r="241" spans="1:17" ht="14.15" customHeight="1" x14ac:dyDescent="0.2">
      <c r="A241" s="166"/>
      <c r="B241" s="176"/>
      <c r="C241" s="177"/>
      <c r="D241" s="181"/>
      <c r="E241" s="20"/>
      <c r="F241" s="21"/>
      <c r="G241" s="21"/>
      <c r="H241" s="22"/>
      <c r="I241" s="23"/>
      <c r="J241" s="21"/>
      <c r="K241" s="21"/>
      <c r="L241" s="21"/>
      <c r="M241" s="197"/>
      <c r="N241" s="198"/>
      <c r="O241" s="76"/>
      <c r="Q241" s="4" t="str">
        <f t="shared" si="15"/>
        <v/>
      </c>
    </row>
    <row r="242" spans="1:17" ht="14.15" customHeight="1" x14ac:dyDescent="0.2">
      <c r="B242" s="176"/>
      <c r="C242" s="177"/>
      <c r="D242" s="181"/>
      <c r="E242" s="20"/>
      <c r="F242" s="21"/>
      <c r="G242" s="21"/>
      <c r="H242" s="22"/>
      <c r="I242" s="23"/>
      <c r="J242" s="21"/>
      <c r="K242" s="21"/>
      <c r="L242" s="21"/>
      <c r="M242" s="197"/>
      <c r="N242" s="198"/>
      <c r="O242" s="76"/>
      <c r="Q242" s="4" t="str">
        <f t="shared" si="15"/>
        <v/>
      </c>
    </row>
    <row r="243" spans="1:17" ht="14.15" customHeight="1" x14ac:dyDescent="0.2">
      <c r="A243" s="166" t="str">
        <f>IFERROR(IF(AND($B233&lt;&gt;0,MOD($S$61,10)=3,Q238&lt;&gt;""),$B233,""),"")</f>
        <v/>
      </c>
      <c r="B243" s="176"/>
      <c r="C243" s="177"/>
      <c r="D243" s="181"/>
      <c r="E243" s="20"/>
      <c r="F243" s="21"/>
      <c r="G243" s="21"/>
      <c r="H243" s="22"/>
      <c r="I243" s="23"/>
      <c r="J243" s="21"/>
      <c r="K243" s="21"/>
      <c r="L243" s="21"/>
      <c r="M243" s="197"/>
      <c r="N243" s="198"/>
      <c r="O243" s="76"/>
      <c r="Q243" s="4" t="str">
        <f t="shared" si="15"/>
        <v/>
      </c>
    </row>
    <row r="244" spans="1:17" ht="14.15" customHeight="1" x14ac:dyDescent="0.2">
      <c r="A244" s="166"/>
      <c r="B244" s="176"/>
      <c r="C244" s="177"/>
      <c r="D244" s="181"/>
      <c r="E244" s="20"/>
      <c r="F244" s="21"/>
      <c r="G244" s="24"/>
      <c r="H244" s="22"/>
      <c r="I244" s="23"/>
      <c r="J244" s="21"/>
      <c r="K244" s="188" t="str">
        <f>IFERROR(IF(ROUND(M238,3)=0,$W$67,""),"")</f>
        <v/>
      </c>
      <c r="L244" s="189"/>
      <c r="M244" s="197"/>
      <c r="N244" s="198"/>
      <c r="O244" s="76"/>
      <c r="Q244" s="4" t="str">
        <f>Q245</f>
        <v/>
      </c>
    </row>
    <row r="245" spans="1:17" ht="14.15" customHeight="1" x14ac:dyDescent="0.2">
      <c r="A245" s="166"/>
      <c r="B245" s="176"/>
      <c r="C245" s="177"/>
      <c r="D245" s="181"/>
      <c r="E245" s="80">
        <f>IF(B238="","",E228+1)</f>
        <v>7</v>
      </c>
      <c r="F245" s="21"/>
      <c r="G245" s="127" t="str">
        <f>IFERROR(IF(Q244&lt;&gt;"",$S$63-B238,""),"")</f>
        <v/>
      </c>
      <c r="H245" s="25"/>
      <c r="I245" s="26"/>
      <c r="J245" s="27"/>
      <c r="K245" s="201"/>
      <c r="L245" s="202"/>
      <c r="M245" s="199"/>
      <c r="N245" s="200"/>
      <c r="O245" s="76"/>
      <c r="Q245" s="4" t="str">
        <f>IF(E245="","",IF(E245=$S$70,"START",IF(E245=U$70,"FF",IF(E245&lt;U$70,"SS",""))))</f>
        <v/>
      </c>
    </row>
    <row r="246" spans="1:17" ht="14.15" customHeight="1" x14ac:dyDescent="0.2">
      <c r="A246" s="166"/>
      <c r="B246" s="174">
        <v>3.1</v>
      </c>
      <c r="C246" s="175"/>
      <c r="D246" s="180">
        <f>IF(B246="","",B246-B238)</f>
        <v>0.10000000000000009</v>
      </c>
      <c r="E246" s="15"/>
      <c r="F246" s="21"/>
      <c r="G246" s="24"/>
      <c r="H246" s="17"/>
      <c r="I246" s="18"/>
      <c r="J246" s="19"/>
      <c r="K246" s="16"/>
      <c r="L246" s="16"/>
      <c r="M246" s="195">
        <f t="shared" ref="M246" si="16">IF(B246="","",ROUND($S$68-B246,3))</f>
        <v>5.1779999999999999</v>
      </c>
      <c r="N246" s="196"/>
      <c r="O246" s="76"/>
      <c r="Q246" s="4" t="str">
        <f t="shared" ref="Q246:Q251" si="17">Q247</f>
        <v/>
      </c>
    </row>
    <row r="247" spans="1:17" ht="14.15" customHeight="1" x14ac:dyDescent="0.2">
      <c r="B247" s="176"/>
      <c r="C247" s="177"/>
      <c r="D247" s="181"/>
      <c r="E247" s="20"/>
      <c r="F247" s="21"/>
      <c r="G247" s="24"/>
      <c r="H247" s="22"/>
      <c r="I247" s="23"/>
      <c r="J247" s="19"/>
      <c r="K247" s="21"/>
      <c r="L247" s="21"/>
      <c r="M247" s="197"/>
      <c r="N247" s="198"/>
      <c r="O247" s="76"/>
      <c r="Q247" s="4" t="str">
        <f t="shared" si="17"/>
        <v/>
      </c>
    </row>
    <row r="248" spans="1:17" ht="14.15" customHeight="1" x14ac:dyDescent="0.2">
      <c r="A248" s="166" t="str">
        <f>IFERROR(IF(AND($B233&lt;&gt;0,MOD($S$61,10)=4,Q238&lt;&gt;""),$B233,""),"")</f>
        <v/>
      </c>
      <c r="B248" s="176"/>
      <c r="C248" s="177"/>
      <c r="D248" s="181"/>
      <c r="E248" s="20"/>
      <c r="F248" s="21"/>
      <c r="G248" s="24"/>
      <c r="H248" s="22"/>
      <c r="I248" s="23"/>
      <c r="J248" s="21"/>
      <c r="K248" s="21"/>
      <c r="L248" s="21"/>
      <c r="M248" s="197"/>
      <c r="N248" s="198"/>
      <c r="O248" s="76"/>
      <c r="Q248" s="4" t="str">
        <f t="shared" si="17"/>
        <v/>
      </c>
    </row>
    <row r="249" spans="1:17" ht="14.15" customHeight="1" x14ac:dyDescent="0.2">
      <c r="A249" s="166"/>
      <c r="B249" s="176"/>
      <c r="C249" s="177"/>
      <c r="D249" s="181"/>
      <c r="E249" s="20"/>
      <c r="F249" s="21"/>
      <c r="G249" s="28"/>
      <c r="H249" s="22"/>
      <c r="I249" s="23"/>
      <c r="J249" s="21"/>
      <c r="K249" s="21"/>
      <c r="L249" s="21"/>
      <c r="M249" s="197"/>
      <c r="N249" s="198"/>
      <c r="O249" s="76"/>
      <c r="Q249" s="4" t="str">
        <f t="shared" si="17"/>
        <v/>
      </c>
    </row>
    <row r="250" spans="1:17" ht="14.15" customHeight="1" x14ac:dyDescent="0.2">
      <c r="A250" s="166"/>
      <c r="B250" s="176"/>
      <c r="C250" s="177"/>
      <c r="D250" s="181"/>
      <c r="E250" s="20"/>
      <c r="F250" s="29"/>
      <c r="G250" s="24"/>
      <c r="H250" s="22"/>
      <c r="I250" s="23"/>
      <c r="J250" s="21"/>
      <c r="K250" s="21"/>
      <c r="L250" s="21"/>
      <c r="M250" s="197"/>
      <c r="N250" s="198"/>
      <c r="O250" s="76"/>
      <c r="Q250" s="4" t="str">
        <f t="shared" si="17"/>
        <v/>
      </c>
    </row>
    <row r="251" spans="1:17" ht="14.15" customHeight="1" x14ac:dyDescent="0.2">
      <c r="A251" s="166"/>
      <c r="B251" s="176"/>
      <c r="C251" s="177"/>
      <c r="D251" s="181"/>
      <c r="E251" s="20"/>
      <c r="F251" s="21"/>
      <c r="G251" s="24"/>
      <c r="H251" s="22"/>
      <c r="I251" s="23"/>
      <c r="J251" s="21"/>
      <c r="K251" s="21"/>
      <c r="L251" s="21"/>
      <c r="M251" s="197"/>
      <c r="N251" s="198"/>
      <c r="O251" s="76"/>
      <c r="Q251" s="4" t="str">
        <f t="shared" si="17"/>
        <v/>
      </c>
    </row>
    <row r="252" spans="1:17" ht="14.15" customHeight="1" x14ac:dyDescent="0.2">
      <c r="B252" s="176"/>
      <c r="C252" s="177"/>
      <c r="D252" s="181"/>
      <c r="E252" s="20"/>
      <c r="F252" s="30"/>
      <c r="G252" s="24"/>
      <c r="H252" s="22"/>
      <c r="I252" s="23"/>
      <c r="J252" s="21"/>
      <c r="K252" s="188" t="str">
        <f>IFERROR(IF(ROUND(M246,3)=0,$W$67,""),"")</f>
        <v/>
      </c>
      <c r="L252" s="189"/>
      <c r="M252" s="197"/>
      <c r="N252" s="198"/>
      <c r="O252" s="76"/>
      <c r="Q252" s="4" t="str">
        <f>Q253</f>
        <v/>
      </c>
    </row>
    <row r="253" spans="1:17" ht="14.15" customHeight="1" x14ac:dyDescent="0.2">
      <c r="A253" s="166" t="str">
        <f>IFERROR(IF(AND($B233&lt;&gt;0,MOD($S$61,10)=5,Q238&lt;&gt;""),$B233,""),"")</f>
        <v/>
      </c>
      <c r="B253" s="192"/>
      <c r="C253" s="193"/>
      <c r="D253" s="194"/>
      <c r="E253" s="80">
        <f>IF(B246="","",E245+1)</f>
        <v>8</v>
      </c>
      <c r="F253" s="21"/>
      <c r="G253" s="127" t="str">
        <f>IFERROR(IF(Q252&lt;&gt;"",$S$63-B246,""),"")</f>
        <v/>
      </c>
      <c r="H253" s="25"/>
      <c r="I253" s="26"/>
      <c r="J253" s="27"/>
      <c r="K253" s="201"/>
      <c r="L253" s="202"/>
      <c r="M253" s="199"/>
      <c r="N253" s="200"/>
      <c r="O253" s="76"/>
      <c r="Q253" s="4" t="str">
        <f>IF(E253="","",IF(E253=$S$70,"START",IF(E253=U$70,"FF",IF(E253&lt;U$70,"SS",""))))</f>
        <v/>
      </c>
    </row>
    <row r="254" spans="1:17" ht="14.15" customHeight="1" x14ac:dyDescent="0.2">
      <c r="A254" s="166"/>
      <c r="B254" s="174">
        <v>4</v>
      </c>
      <c r="C254" s="175"/>
      <c r="D254" s="180">
        <f t="shared" ref="D254" si="18">IF(B254="","",B254-B246)</f>
        <v>0.89999999999999991</v>
      </c>
      <c r="E254" s="20"/>
      <c r="F254" s="21"/>
      <c r="G254" s="24"/>
      <c r="H254" s="17"/>
      <c r="I254" s="18"/>
      <c r="J254" s="19"/>
      <c r="K254" s="16"/>
      <c r="L254" s="16"/>
      <c r="M254" s="195">
        <f t="shared" ref="M254" si="19">IF(B254="","",ROUND($S$68-B254,3))</f>
        <v>4.2779999999999996</v>
      </c>
      <c r="N254" s="196"/>
      <c r="O254" s="76"/>
      <c r="Q254" s="4" t="str">
        <f t="shared" ref="Q254:Q259" si="20">Q255</f>
        <v/>
      </c>
    </row>
    <row r="255" spans="1:17" ht="14.15" customHeight="1" x14ac:dyDescent="0.2">
      <c r="A255" s="166"/>
      <c r="B255" s="176"/>
      <c r="C255" s="177"/>
      <c r="D255" s="181"/>
      <c r="E255" s="20"/>
      <c r="F255" s="21"/>
      <c r="G255" s="24"/>
      <c r="H255" s="22"/>
      <c r="I255" s="23"/>
      <c r="J255" s="19"/>
      <c r="K255" s="21"/>
      <c r="L255" s="21"/>
      <c r="M255" s="197"/>
      <c r="N255" s="198"/>
      <c r="O255" s="76"/>
      <c r="Q255" s="4" t="str">
        <f t="shared" si="20"/>
        <v/>
      </c>
    </row>
    <row r="256" spans="1:17" ht="14.15" customHeight="1" x14ac:dyDescent="0.2">
      <c r="A256" s="166"/>
      <c r="B256" s="176"/>
      <c r="C256" s="177"/>
      <c r="D256" s="181"/>
      <c r="E256" s="20"/>
      <c r="F256" s="21"/>
      <c r="G256" s="24"/>
      <c r="H256" s="22"/>
      <c r="I256" s="23"/>
      <c r="J256" s="21"/>
      <c r="K256" s="21"/>
      <c r="L256" s="21"/>
      <c r="M256" s="197"/>
      <c r="N256" s="198"/>
      <c r="O256" s="76"/>
      <c r="Q256" s="4" t="str">
        <f t="shared" si="20"/>
        <v/>
      </c>
    </row>
    <row r="257" spans="1:17" ht="14.15" customHeight="1" x14ac:dyDescent="0.2">
      <c r="B257" s="176"/>
      <c r="C257" s="177"/>
      <c r="D257" s="181"/>
      <c r="E257" s="20"/>
      <c r="F257" s="21"/>
      <c r="G257" s="24"/>
      <c r="H257" s="22"/>
      <c r="I257" s="23"/>
      <c r="J257" s="21"/>
      <c r="K257" s="21"/>
      <c r="L257" s="21"/>
      <c r="M257" s="197"/>
      <c r="N257" s="198"/>
      <c r="O257" s="76"/>
      <c r="Q257" s="4" t="str">
        <f t="shared" si="20"/>
        <v/>
      </c>
    </row>
    <row r="258" spans="1:17" ht="14.15" customHeight="1" x14ac:dyDescent="0.2">
      <c r="A258" s="166" t="str">
        <f>IFERROR(IF(AND($B233&lt;&gt;0,MOD($S$61,10)=6,Q238&lt;&gt;""),$B233,""),"")</f>
        <v/>
      </c>
      <c r="B258" s="176"/>
      <c r="C258" s="177"/>
      <c r="D258" s="181"/>
      <c r="E258" s="20"/>
      <c r="F258" s="21"/>
      <c r="G258" s="24"/>
      <c r="H258" s="22"/>
      <c r="I258" s="23"/>
      <c r="J258" s="21"/>
      <c r="K258" s="21"/>
      <c r="L258" s="21"/>
      <c r="M258" s="197"/>
      <c r="N258" s="198"/>
      <c r="O258" s="76"/>
      <c r="Q258" s="4" t="str">
        <f t="shared" si="20"/>
        <v/>
      </c>
    </row>
    <row r="259" spans="1:17" ht="14.15" customHeight="1" x14ac:dyDescent="0.2">
      <c r="A259" s="166"/>
      <c r="B259" s="176"/>
      <c r="C259" s="177"/>
      <c r="D259" s="181"/>
      <c r="E259" s="20"/>
      <c r="F259" s="21"/>
      <c r="G259" s="24"/>
      <c r="H259" s="22"/>
      <c r="I259" s="23"/>
      <c r="J259" s="21"/>
      <c r="K259" s="21"/>
      <c r="L259" s="21"/>
      <c r="M259" s="197"/>
      <c r="N259" s="198"/>
      <c r="O259" s="76"/>
      <c r="Q259" s="4" t="str">
        <f t="shared" si="20"/>
        <v/>
      </c>
    </row>
    <row r="260" spans="1:17" ht="14.15" customHeight="1" x14ac:dyDescent="0.2">
      <c r="A260" s="166"/>
      <c r="B260" s="176"/>
      <c r="C260" s="177"/>
      <c r="D260" s="181"/>
      <c r="E260" s="20"/>
      <c r="F260" s="21"/>
      <c r="G260" s="24"/>
      <c r="H260" s="22"/>
      <c r="I260" s="23"/>
      <c r="J260" s="21"/>
      <c r="K260" s="188" t="str">
        <f>IFERROR(IF(ROUND(M254,3)=0,$W$67,""),"")</f>
        <v/>
      </c>
      <c r="L260" s="189"/>
      <c r="M260" s="197"/>
      <c r="N260" s="198"/>
      <c r="O260" s="76"/>
      <c r="Q260" s="4" t="str">
        <f>Q261</f>
        <v/>
      </c>
    </row>
    <row r="261" spans="1:17" ht="14.15" customHeight="1" x14ac:dyDescent="0.2">
      <c r="A261" s="166"/>
      <c r="B261" s="192"/>
      <c r="C261" s="193"/>
      <c r="D261" s="194"/>
      <c r="E261" s="80">
        <f>IF(B254="","",E253+1)</f>
        <v>9</v>
      </c>
      <c r="F261" s="21"/>
      <c r="G261" s="127" t="str">
        <f>IFERROR(IF(Q260&lt;&gt;"",$S$63-B254,""),"")</f>
        <v/>
      </c>
      <c r="H261" s="25"/>
      <c r="I261" s="26"/>
      <c r="J261" s="27"/>
      <c r="K261" s="201"/>
      <c r="L261" s="202"/>
      <c r="M261" s="199"/>
      <c r="N261" s="200"/>
      <c r="O261" s="76"/>
      <c r="Q261" s="4" t="str">
        <f>IF(E261="","",IF(E261=$S$70,"START",IF(E261=U$70,"FF",IF(E261&lt;U$70,"SS",""))))</f>
        <v/>
      </c>
    </row>
    <row r="262" spans="1:17" ht="14.15" customHeight="1" x14ac:dyDescent="0.2">
      <c r="B262" s="174">
        <v>4.2</v>
      </c>
      <c r="C262" s="175"/>
      <c r="D262" s="180">
        <f t="shared" ref="D262" si="21">IF(B262="","",B262-B254)</f>
        <v>0.20000000000000018</v>
      </c>
      <c r="E262" s="15"/>
      <c r="F262" s="21"/>
      <c r="G262" s="24"/>
      <c r="H262" s="22"/>
      <c r="I262" s="18"/>
      <c r="J262" s="19"/>
      <c r="K262" s="16"/>
      <c r="L262" s="16"/>
      <c r="M262" s="195">
        <f t="shared" ref="M262" si="22">IF(B262="","",ROUND($S$68-B262,3))</f>
        <v>4.0780000000000003</v>
      </c>
      <c r="N262" s="196"/>
      <c r="O262" s="76"/>
      <c r="Q262" s="4" t="str">
        <f t="shared" ref="Q262:Q267" si="23">Q263</f>
        <v/>
      </c>
    </row>
    <row r="263" spans="1:17" ht="14.15" customHeight="1" x14ac:dyDescent="0.2">
      <c r="A263" s="166" t="str">
        <f>IFERROR(IF(AND($B233&lt;&gt;0,MOD($S$61,10)=7,Q238&lt;&gt;""),$B233,""),"")</f>
        <v/>
      </c>
      <c r="B263" s="176"/>
      <c r="C263" s="177"/>
      <c r="D263" s="181"/>
      <c r="E263" s="20"/>
      <c r="F263" s="21"/>
      <c r="G263" s="24"/>
      <c r="H263" s="22"/>
      <c r="I263" s="23"/>
      <c r="J263" s="19"/>
      <c r="K263" s="21"/>
      <c r="L263" s="21"/>
      <c r="M263" s="197"/>
      <c r="N263" s="198"/>
      <c r="O263" s="76"/>
      <c r="Q263" s="4" t="str">
        <f t="shared" si="23"/>
        <v/>
      </c>
    </row>
    <row r="264" spans="1:17" ht="14.15" customHeight="1" x14ac:dyDescent="0.2">
      <c r="A264" s="166"/>
      <c r="B264" s="176"/>
      <c r="C264" s="177"/>
      <c r="D264" s="181"/>
      <c r="E264" s="20"/>
      <c r="F264" s="21"/>
      <c r="G264" s="24"/>
      <c r="H264" s="22"/>
      <c r="I264" s="23"/>
      <c r="J264" s="21"/>
      <c r="K264" s="21"/>
      <c r="L264" s="21"/>
      <c r="M264" s="197"/>
      <c r="N264" s="198"/>
      <c r="O264" s="76"/>
      <c r="Q264" s="4" t="str">
        <f t="shared" si="23"/>
        <v/>
      </c>
    </row>
    <row r="265" spans="1:17" ht="14.15" customHeight="1" x14ac:dyDescent="0.2">
      <c r="A265" s="166"/>
      <c r="B265" s="176"/>
      <c r="C265" s="177"/>
      <c r="D265" s="181"/>
      <c r="E265" s="20"/>
      <c r="F265" s="21"/>
      <c r="G265" s="24"/>
      <c r="H265" s="22"/>
      <c r="I265" s="23"/>
      <c r="J265" s="21"/>
      <c r="K265" s="21"/>
      <c r="L265" s="21"/>
      <c r="M265" s="197"/>
      <c r="N265" s="198"/>
      <c r="O265" s="76"/>
      <c r="Q265" s="4" t="str">
        <f t="shared" si="23"/>
        <v/>
      </c>
    </row>
    <row r="266" spans="1:17" ht="14.15" customHeight="1" x14ac:dyDescent="0.2">
      <c r="A266" s="166"/>
      <c r="B266" s="176"/>
      <c r="C266" s="177"/>
      <c r="D266" s="181"/>
      <c r="E266" s="20"/>
      <c r="F266" s="21"/>
      <c r="G266" s="24"/>
      <c r="H266" s="22"/>
      <c r="I266" s="23"/>
      <c r="J266" s="21"/>
      <c r="K266" s="21"/>
      <c r="L266" s="21"/>
      <c r="M266" s="197"/>
      <c r="N266" s="198"/>
      <c r="O266" s="76"/>
      <c r="Q266" s="4" t="str">
        <f t="shared" si="23"/>
        <v/>
      </c>
    </row>
    <row r="267" spans="1:17" ht="14.15" customHeight="1" x14ac:dyDescent="0.2">
      <c r="B267" s="176"/>
      <c r="C267" s="177"/>
      <c r="D267" s="181"/>
      <c r="E267" s="20"/>
      <c r="F267" s="21"/>
      <c r="G267" s="24"/>
      <c r="H267" s="22"/>
      <c r="I267" s="23"/>
      <c r="J267" s="21"/>
      <c r="K267" s="21"/>
      <c r="L267" s="21"/>
      <c r="M267" s="197"/>
      <c r="N267" s="198"/>
      <c r="O267" s="76"/>
      <c r="Q267" s="4" t="str">
        <f t="shared" si="23"/>
        <v/>
      </c>
    </row>
    <row r="268" spans="1:17" ht="14.15" customHeight="1" x14ac:dyDescent="0.2">
      <c r="A268" s="166" t="str">
        <f>IFERROR(IF(AND($B233&lt;&gt;0,MOD($S$61,10)=8,Q238&lt;&gt;""),$B233,""),"")</f>
        <v/>
      </c>
      <c r="B268" s="176"/>
      <c r="C268" s="177"/>
      <c r="D268" s="181"/>
      <c r="E268" s="20"/>
      <c r="F268" s="21"/>
      <c r="G268" s="31"/>
      <c r="H268" s="22"/>
      <c r="I268" s="23"/>
      <c r="J268" s="21"/>
      <c r="K268" s="188" t="str">
        <f>IFERROR(IF(ROUND(M262,3)=0,$W$67,""),"")</f>
        <v/>
      </c>
      <c r="L268" s="189"/>
      <c r="M268" s="197"/>
      <c r="N268" s="198"/>
      <c r="O268" s="76"/>
      <c r="Q268" s="4" t="str">
        <f>Q269</f>
        <v/>
      </c>
    </row>
    <row r="269" spans="1:17" ht="14.15" customHeight="1" x14ac:dyDescent="0.2">
      <c r="A269" s="166"/>
      <c r="B269" s="192"/>
      <c r="C269" s="193"/>
      <c r="D269" s="194"/>
      <c r="E269" s="80">
        <f>IF(B262="","",E261+1)</f>
        <v>10</v>
      </c>
      <c r="F269" s="21"/>
      <c r="G269" s="127" t="str">
        <f>IFERROR(IF(Q268&lt;&gt;"",$S$63-B262,""),"")</f>
        <v/>
      </c>
      <c r="H269" s="25"/>
      <c r="I269" s="26"/>
      <c r="J269" s="27"/>
      <c r="K269" s="201"/>
      <c r="L269" s="202"/>
      <c r="M269" s="199"/>
      <c r="N269" s="200"/>
      <c r="O269" s="76"/>
      <c r="Q269" s="4" t="str">
        <f>IF(E269="","",IF(E269=$S$70,"START",IF(E269=U$70,"FF",IF(E269&lt;U$70,"SS",""))))</f>
        <v/>
      </c>
    </row>
    <row r="270" spans="1:17" ht="14.15" customHeight="1" x14ac:dyDescent="0.2">
      <c r="A270" s="166"/>
      <c r="B270" s="174">
        <v>4.3</v>
      </c>
      <c r="C270" s="175"/>
      <c r="D270" s="180">
        <f t="shared" ref="D270" si="24">IF(B270="","",B270-B262)</f>
        <v>9.9999999999999645E-2</v>
      </c>
      <c r="E270" s="15"/>
      <c r="F270" s="21"/>
      <c r="G270" s="24"/>
      <c r="H270" s="17"/>
      <c r="I270" s="18"/>
      <c r="J270" s="19"/>
      <c r="K270" s="16"/>
      <c r="L270" s="16"/>
      <c r="M270" s="195">
        <f t="shared" ref="M270" si="25">IF(B270="","",ROUND($S$68-B270,3))</f>
        <v>3.9780000000000002</v>
      </c>
      <c r="N270" s="196"/>
      <c r="O270" s="76"/>
      <c r="Q270" s="4" t="str">
        <f t="shared" ref="Q270:Q275" si="26">Q271</f>
        <v/>
      </c>
    </row>
    <row r="271" spans="1:17" ht="14.15" customHeight="1" x14ac:dyDescent="0.2">
      <c r="A271" s="166"/>
      <c r="B271" s="176"/>
      <c r="C271" s="177"/>
      <c r="D271" s="181"/>
      <c r="E271" s="20"/>
      <c r="F271" s="21"/>
      <c r="G271" s="24"/>
      <c r="H271" s="22"/>
      <c r="I271" s="23"/>
      <c r="J271" s="19"/>
      <c r="K271" s="21"/>
      <c r="L271" s="21"/>
      <c r="M271" s="197"/>
      <c r="N271" s="198"/>
      <c r="O271" s="76"/>
      <c r="Q271" s="4" t="str">
        <f t="shared" si="26"/>
        <v/>
      </c>
    </row>
    <row r="272" spans="1:17" ht="14.15" customHeight="1" x14ac:dyDescent="0.2">
      <c r="B272" s="176"/>
      <c r="C272" s="177"/>
      <c r="D272" s="181"/>
      <c r="E272" s="20"/>
      <c r="F272" s="21"/>
      <c r="G272" s="24"/>
      <c r="H272" s="22"/>
      <c r="I272" s="23"/>
      <c r="J272" s="21"/>
      <c r="K272" s="21"/>
      <c r="L272" s="21"/>
      <c r="M272" s="197"/>
      <c r="N272" s="198"/>
      <c r="O272" s="76"/>
      <c r="Q272" s="4" t="str">
        <f t="shared" si="26"/>
        <v/>
      </c>
    </row>
    <row r="273" spans="1:17" ht="14.15" customHeight="1" x14ac:dyDescent="0.2">
      <c r="A273" s="166" t="str">
        <f>IFERROR(IF(AND($B233&lt;&gt;0,MOD($S$61,10)=9,Q238&lt;&gt;""),$B233,""),"")</f>
        <v/>
      </c>
      <c r="B273" s="176"/>
      <c r="C273" s="177"/>
      <c r="D273" s="181"/>
      <c r="E273" s="20"/>
      <c r="F273" s="21"/>
      <c r="G273" s="24"/>
      <c r="H273" s="22"/>
      <c r="I273" s="23"/>
      <c r="J273" s="21"/>
      <c r="K273" s="21"/>
      <c r="L273" s="21"/>
      <c r="M273" s="197"/>
      <c r="N273" s="198"/>
      <c r="O273" s="76"/>
      <c r="Q273" s="4" t="str">
        <f t="shared" si="26"/>
        <v/>
      </c>
    </row>
    <row r="274" spans="1:17" ht="14.15" customHeight="1" x14ac:dyDescent="0.2">
      <c r="A274" s="166"/>
      <c r="B274" s="176"/>
      <c r="C274" s="177"/>
      <c r="D274" s="181"/>
      <c r="E274" s="20"/>
      <c r="F274" s="21"/>
      <c r="G274" s="24"/>
      <c r="H274" s="22"/>
      <c r="I274" s="23"/>
      <c r="J274" s="21"/>
      <c r="K274" s="21"/>
      <c r="L274" s="21"/>
      <c r="M274" s="197"/>
      <c r="N274" s="198"/>
      <c r="O274" s="76"/>
      <c r="Q274" s="4" t="str">
        <f t="shared" si="26"/>
        <v/>
      </c>
    </row>
    <row r="275" spans="1:17" ht="14.15" customHeight="1" x14ac:dyDescent="0.2">
      <c r="A275" s="166"/>
      <c r="B275" s="176"/>
      <c r="C275" s="177"/>
      <c r="D275" s="181"/>
      <c r="E275" s="20"/>
      <c r="F275" s="21"/>
      <c r="G275" s="24"/>
      <c r="H275" s="22"/>
      <c r="I275" s="23"/>
      <c r="J275" s="21"/>
      <c r="K275" s="21"/>
      <c r="L275" s="21"/>
      <c r="M275" s="197"/>
      <c r="N275" s="198"/>
      <c r="O275" s="76"/>
      <c r="Q275" s="4" t="str">
        <f t="shared" si="26"/>
        <v/>
      </c>
    </row>
    <row r="276" spans="1:17" ht="14.15" customHeight="1" x14ac:dyDescent="0.2">
      <c r="A276" s="166"/>
      <c r="B276" s="176"/>
      <c r="C276" s="177"/>
      <c r="D276" s="181"/>
      <c r="E276" s="20"/>
      <c r="F276" s="21"/>
      <c r="G276" s="24"/>
      <c r="H276" s="22"/>
      <c r="I276" s="23"/>
      <c r="J276" s="21"/>
      <c r="K276" s="188" t="str">
        <f>IFERROR(IF(ROUND(M270,3)=0,$W$67,""),"")</f>
        <v/>
      </c>
      <c r="L276" s="189"/>
      <c r="M276" s="197"/>
      <c r="N276" s="198"/>
      <c r="O276" s="76"/>
      <c r="Q276" s="4" t="str">
        <f>Q277</f>
        <v/>
      </c>
    </row>
    <row r="277" spans="1:17" ht="14.15" customHeight="1" x14ac:dyDescent="0.2">
      <c r="B277" s="192"/>
      <c r="C277" s="193"/>
      <c r="D277" s="194"/>
      <c r="E277" s="80">
        <f>IF(B270="","",E269+1)</f>
        <v>11</v>
      </c>
      <c r="F277" s="21"/>
      <c r="G277" s="127" t="str">
        <f>IFERROR(IF(Q276&lt;&gt;"",$S$63-B270,""),"")</f>
        <v/>
      </c>
      <c r="H277" s="25"/>
      <c r="I277" s="26"/>
      <c r="J277" s="27"/>
      <c r="K277" s="201"/>
      <c r="L277" s="202"/>
      <c r="M277" s="199"/>
      <c r="N277" s="200"/>
      <c r="O277" s="76"/>
      <c r="Q277" s="4" t="str">
        <f>IF(E277="","",IF(E277=$S$70,"START",IF(E277=U$70,"FF",IF(E277&lt;U$70,"SS",""))))</f>
        <v/>
      </c>
    </row>
    <row r="278" spans="1:17" ht="14.15" customHeight="1" x14ac:dyDescent="0.2">
      <c r="A278" s="166" t="str">
        <f>IFERROR(IF(AND($B233&lt;&gt;0,MOD($S$61,10)=0,Q238&lt;&gt;""),$B233,""),"")</f>
        <v/>
      </c>
      <c r="B278" s="174">
        <v>5</v>
      </c>
      <c r="C278" s="175"/>
      <c r="D278" s="180">
        <f t="shared" ref="D278" si="27">IF(B278="","",B278-B270)</f>
        <v>0.70000000000000018</v>
      </c>
      <c r="E278" s="20"/>
      <c r="F278" s="21"/>
      <c r="G278" s="24"/>
      <c r="H278" s="22"/>
      <c r="I278" s="18"/>
      <c r="J278" s="19"/>
      <c r="K278" s="16"/>
      <c r="L278" s="16"/>
      <c r="M278" s="183">
        <f t="shared" ref="M278" si="28">IF(B278="","",ROUND($S$68-B278,3))</f>
        <v>3.278</v>
      </c>
      <c r="N278" s="184"/>
      <c r="O278" s="76"/>
      <c r="Q278" s="4" t="str">
        <f t="shared" ref="Q278:Q283" si="29">Q279</f>
        <v/>
      </c>
    </row>
    <row r="279" spans="1:17" ht="14.15" customHeight="1" x14ac:dyDescent="0.2">
      <c r="A279" s="166"/>
      <c r="B279" s="176"/>
      <c r="C279" s="177"/>
      <c r="D279" s="181"/>
      <c r="E279" s="20"/>
      <c r="F279" s="21"/>
      <c r="G279" s="24"/>
      <c r="H279" s="20"/>
      <c r="I279" s="20"/>
      <c r="J279" s="21"/>
      <c r="K279" s="21"/>
      <c r="L279" s="24"/>
      <c r="M279" s="183"/>
      <c r="N279" s="184"/>
      <c r="O279" s="76"/>
      <c r="Q279" s="4" t="str">
        <f t="shared" si="29"/>
        <v/>
      </c>
    </row>
    <row r="280" spans="1:17" ht="14.15" customHeight="1" x14ac:dyDescent="0.2">
      <c r="A280" s="166"/>
      <c r="B280" s="176"/>
      <c r="C280" s="177"/>
      <c r="D280" s="181"/>
      <c r="E280" s="20"/>
      <c r="F280" s="21"/>
      <c r="G280" s="24"/>
      <c r="H280" s="20"/>
      <c r="I280" s="32"/>
      <c r="J280" s="21"/>
      <c r="K280" s="21"/>
      <c r="L280" s="24"/>
      <c r="M280" s="183"/>
      <c r="N280" s="184"/>
      <c r="O280" s="76"/>
      <c r="Q280" s="4" t="str">
        <f t="shared" si="29"/>
        <v/>
      </c>
    </row>
    <row r="281" spans="1:17" ht="14.15" customHeight="1" x14ac:dyDescent="0.2">
      <c r="A281" s="166"/>
      <c r="B281" s="176"/>
      <c r="C281" s="177"/>
      <c r="D281" s="181"/>
      <c r="E281" s="20"/>
      <c r="F281" s="21"/>
      <c r="G281" s="24"/>
      <c r="H281" s="20"/>
      <c r="I281" s="20"/>
      <c r="J281" s="21"/>
      <c r="K281" s="21"/>
      <c r="L281" s="24"/>
      <c r="M281" s="183"/>
      <c r="N281" s="184"/>
      <c r="O281" s="76"/>
      <c r="Q281" s="4" t="str">
        <f t="shared" si="29"/>
        <v/>
      </c>
    </row>
    <row r="282" spans="1:17" ht="14.15" customHeight="1" x14ac:dyDescent="0.2">
      <c r="B282" s="176"/>
      <c r="C282" s="177"/>
      <c r="D282" s="181"/>
      <c r="E282" s="20"/>
      <c r="F282" s="21"/>
      <c r="G282" s="24"/>
      <c r="H282" s="20"/>
      <c r="I282" s="20"/>
      <c r="J282" s="21"/>
      <c r="K282" s="21"/>
      <c r="L282" s="24"/>
      <c r="M282" s="183"/>
      <c r="N282" s="184"/>
      <c r="O282" s="76"/>
      <c r="Q282" s="4" t="str">
        <f t="shared" si="29"/>
        <v/>
      </c>
    </row>
    <row r="283" spans="1:17" ht="14.15" customHeight="1" x14ac:dyDescent="0.2">
      <c r="B283" s="176"/>
      <c r="C283" s="177"/>
      <c r="D283" s="181"/>
      <c r="E283" s="20"/>
      <c r="F283" s="21"/>
      <c r="G283" s="24"/>
      <c r="H283" s="20"/>
      <c r="I283" s="32"/>
      <c r="J283" s="21"/>
      <c r="K283" s="21"/>
      <c r="L283" s="24"/>
      <c r="M283" s="183"/>
      <c r="N283" s="184"/>
      <c r="O283" s="76"/>
      <c r="Q283" s="4" t="str">
        <f t="shared" si="29"/>
        <v/>
      </c>
    </row>
    <row r="284" spans="1:17" ht="14.15" customHeight="1" x14ac:dyDescent="0.2">
      <c r="B284" s="176"/>
      <c r="C284" s="177"/>
      <c r="D284" s="181"/>
      <c r="E284" s="20"/>
      <c r="F284" s="21"/>
      <c r="G284" s="24"/>
      <c r="H284" s="20"/>
      <c r="I284" s="20"/>
      <c r="J284" s="21"/>
      <c r="K284" s="188" t="str">
        <f>IFERROR(IF(ROUND(M278,3)=0,$W$67,""),"")</f>
        <v/>
      </c>
      <c r="L284" s="189"/>
      <c r="M284" s="183"/>
      <c r="N284" s="184"/>
      <c r="O284" s="76"/>
      <c r="Q284" s="4" t="str">
        <f>Q285</f>
        <v/>
      </c>
    </row>
    <row r="285" spans="1:17" ht="14.15" customHeight="1" thickBot="1" x14ac:dyDescent="0.25">
      <c r="B285" s="178"/>
      <c r="C285" s="179"/>
      <c r="D285" s="182"/>
      <c r="E285" s="81">
        <f>IF(B278="","",E277+1)</f>
        <v>12</v>
      </c>
      <c r="F285" s="33"/>
      <c r="G285" s="128" t="str">
        <f>IFERROR(IF(Q284&lt;&gt;"",$S$63-B278,""),"")</f>
        <v/>
      </c>
      <c r="H285" s="34"/>
      <c r="I285" s="35"/>
      <c r="J285" s="33"/>
      <c r="K285" s="190"/>
      <c r="L285" s="191"/>
      <c r="M285" s="185"/>
      <c r="N285" s="186"/>
      <c r="O285" s="76"/>
      <c r="Q285" s="4" t="str">
        <f>IF(E285="","",IF(E285=$S$70,"START",IF(E285=U$70,"FF",IF(E285&lt;U$70,"SS",""))))</f>
        <v/>
      </c>
    </row>
    <row r="286" spans="1:17" ht="14.15" customHeight="1" x14ac:dyDescent="0.2">
      <c r="B286" s="235" t="str">
        <f>"TC "&amp;$X$61</f>
        <v>TC 1/3/5</v>
      </c>
      <c r="C286" s="236"/>
      <c r="D286" s="239" t="str">
        <f>$S$64</f>
        <v>SHINSAWA</v>
      </c>
      <c r="E286" s="239"/>
      <c r="F286" s="240"/>
      <c r="G286" s="1" t="s">
        <v>7</v>
      </c>
      <c r="H286" s="2"/>
      <c r="I286" s="2"/>
      <c r="J286" s="3"/>
      <c r="K286" s="243" t="s">
        <v>5</v>
      </c>
      <c r="L286" s="245">
        <f>$S$59</f>
        <v>1</v>
      </c>
      <c r="M286" s="247" t="s">
        <v>0</v>
      </c>
      <c r="N286" s="167"/>
      <c r="O286" s="76"/>
    </row>
    <row r="287" spans="1:17" ht="14.15" customHeight="1" x14ac:dyDescent="0.2">
      <c r="B287" s="237"/>
      <c r="C287" s="238"/>
      <c r="D287" s="241"/>
      <c r="E287" s="241"/>
      <c r="F287" s="242"/>
      <c r="G287" s="5"/>
      <c r="H287" s="6"/>
      <c r="I287" s="6"/>
      <c r="J287" s="7"/>
      <c r="K287" s="244"/>
      <c r="L287" s="246"/>
      <c r="M287" s="248">
        <f>B230+1</f>
        <v>25</v>
      </c>
      <c r="N287" s="168"/>
      <c r="O287" s="76"/>
    </row>
    <row r="288" spans="1:17" ht="14.15" customHeight="1" x14ac:dyDescent="0.2">
      <c r="B288" s="252" t="str">
        <f>"TC "&amp;W$65</f>
        <v>TC 2/3/5A</v>
      </c>
      <c r="C288" s="253"/>
      <c r="D288" s="254" t="str">
        <f>$S$66</f>
        <v>NAKAYAMA</v>
      </c>
      <c r="E288" s="254"/>
      <c r="F288" s="255"/>
      <c r="G288" s="256">
        <f>$S$68</f>
        <v>8.2780000000000005</v>
      </c>
      <c r="H288" s="257"/>
      <c r="I288" s="257"/>
      <c r="J288" s="7"/>
      <c r="K288" s="244" t="s">
        <v>6</v>
      </c>
      <c r="L288" s="260">
        <f>$S$60</f>
        <v>1</v>
      </c>
      <c r="M288" s="249"/>
      <c r="N288" s="168"/>
      <c r="O288" s="76"/>
    </row>
    <row r="289" spans="2:27" ht="14.15" customHeight="1" x14ac:dyDescent="0.2">
      <c r="B289" s="237"/>
      <c r="C289" s="238"/>
      <c r="D289" s="241"/>
      <c r="E289" s="241"/>
      <c r="F289" s="242"/>
      <c r="G289" s="258"/>
      <c r="H289" s="259"/>
      <c r="I289" s="259"/>
      <c r="J289" s="8" t="s">
        <v>1</v>
      </c>
      <c r="K289" s="244"/>
      <c r="L289" s="246"/>
      <c r="M289" s="250"/>
      <c r="N289" s="251"/>
      <c r="O289" s="76"/>
    </row>
    <row r="290" spans="2:27" ht="14.15" customHeight="1" x14ac:dyDescent="0.2">
      <c r="B290" s="226" t="str">
        <f>IF(Q295="","",$W$61)</f>
        <v/>
      </c>
      <c r="C290" s="227"/>
      <c r="D290" s="227"/>
      <c r="E290" s="227"/>
      <c r="F290" s="228"/>
      <c r="G290" s="5" t="s">
        <v>8</v>
      </c>
      <c r="H290" s="6"/>
      <c r="I290" s="6"/>
      <c r="J290" s="6"/>
      <c r="K290" s="203" t="s">
        <v>4</v>
      </c>
      <c r="L290" s="204"/>
      <c r="M290" s="14"/>
      <c r="N290" s="9"/>
      <c r="O290" s="187" t="str">
        <f>IFERROR(IF(AND($B290&lt;&gt;"",MOD($S$61,10)=1,Q295&lt;&gt;""),$B290,""),"")</f>
        <v/>
      </c>
    </row>
    <row r="291" spans="2:27" ht="14.15" customHeight="1" x14ac:dyDescent="0.2">
      <c r="B291" s="229" t="str">
        <f>IF(B290="","",$S$62)</f>
        <v/>
      </c>
      <c r="C291" s="230"/>
      <c r="D291" s="230"/>
      <c r="E291" s="230"/>
      <c r="F291" s="233" t="str">
        <f>IF(Q295="","",TEXT(S$63,"0.000  "))</f>
        <v/>
      </c>
      <c r="G291" s="205">
        <f>$W$69</f>
        <v>41.3</v>
      </c>
      <c r="H291" s="206"/>
      <c r="I291" s="206"/>
      <c r="J291" s="6"/>
      <c r="K291" s="5"/>
      <c r="L291" s="209">
        <f>$S$69</f>
        <v>12</v>
      </c>
      <c r="M291" s="209"/>
      <c r="N291" s="10"/>
      <c r="O291" s="187"/>
    </row>
    <row r="292" spans="2:27" ht="14.15" customHeight="1" thickBot="1" x14ac:dyDescent="0.25">
      <c r="B292" s="231"/>
      <c r="C292" s="232"/>
      <c r="D292" s="232"/>
      <c r="E292" s="232"/>
      <c r="F292" s="234"/>
      <c r="G292" s="207"/>
      <c r="H292" s="208"/>
      <c r="I292" s="208"/>
      <c r="J292" s="11" t="s">
        <v>2</v>
      </c>
      <c r="K292" s="12"/>
      <c r="L292" s="210"/>
      <c r="M292" s="210"/>
      <c r="N292" s="13" t="s">
        <v>3</v>
      </c>
      <c r="O292" s="187"/>
    </row>
    <row r="293" spans="2:27" ht="14.15" customHeight="1" x14ac:dyDescent="0.2">
      <c r="B293" s="211" t="s">
        <v>7</v>
      </c>
      <c r="C293" s="212"/>
      <c r="D293" s="213"/>
      <c r="E293" s="214" t="s">
        <v>11</v>
      </c>
      <c r="F293" s="215"/>
      <c r="G293" s="216"/>
      <c r="H293" s="214" t="s">
        <v>12</v>
      </c>
      <c r="I293" s="215"/>
      <c r="J293" s="215"/>
      <c r="K293" s="215"/>
      <c r="L293" s="216"/>
      <c r="M293" s="220" t="s">
        <v>7</v>
      </c>
      <c r="N293" s="221"/>
      <c r="O293" s="187"/>
    </row>
    <row r="294" spans="2:27" ht="14.15" customHeight="1" x14ac:dyDescent="0.2">
      <c r="B294" s="222" t="s">
        <v>9</v>
      </c>
      <c r="C294" s="223"/>
      <c r="D294" s="36" t="s">
        <v>10</v>
      </c>
      <c r="E294" s="217"/>
      <c r="F294" s="218"/>
      <c r="G294" s="219"/>
      <c r="H294" s="217"/>
      <c r="I294" s="218"/>
      <c r="J294" s="218"/>
      <c r="K294" s="218"/>
      <c r="L294" s="219"/>
      <c r="M294" s="224" t="s">
        <v>13</v>
      </c>
      <c r="N294" s="225"/>
      <c r="O294" s="76"/>
    </row>
    <row r="295" spans="2:27" ht="14.15" customHeight="1" x14ac:dyDescent="0.2">
      <c r="B295" s="174">
        <v>5.0999999999999996</v>
      </c>
      <c r="C295" s="175"/>
      <c r="D295" s="180">
        <f>B295-B278</f>
        <v>9.9999999999999645E-2</v>
      </c>
      <c r="E295" s="15"/>
      <c r="F295" s="16"/>
      <c r="G295" s="16"/>
      <c r="H295" s="17"/>
      <c r="I295" s="18"/>
      <c r="J295" s="19"/>
      <c r="K295" s="16"/>
      <c r="L295" s="16"/>
      <c r="M295" s="195">
        <f>IF(B295="","",ROUND($S$68-B295,3))</f>
        <v>3.1779999999999999</v>
      </c>
      <c r="N295" s="196"/>
      <c r="O295" s="187" t="str">
        <f>IFERROR(IF(AND($B290&lt;&gt;"",MOD($S$61,10)=2,Q295&lt;&gt;""),$B290,""),"")</f>
        <v/>
      </c>
      <c r="Q295" s="4" t="str">
        <f t="shared" ref="Q295:Q300" si="30">Q296</f>
        <v/>
      </c>
    </row>
    <row r="296" spans="2:27" ht="14.15" customHeight="1" x14ac:dyDescent="0.2">
      <c r="B296" s="176"/>
      <c r="C296" s="177"/>
      <c r="D296" s="181"/>
      <c r="E296" s="20"/>
      <c r="F296" s="21"/>
      <c r="G296" s="21"/>
      <c r="H296" s="22"/>
      <c r="I296" s="23"/>
      <c r="J296" s="19"/>
      <c r="K296" s="21"/>
      <c r="L296" s="21"/>
      <c r="M296" s="197"/>
      <c r="N296" s="198"/>
      <c r="O296" s="187"/>
      <c r="Q296" s="4" t="str">
        <f t="shared" si="30"/>
        <v/>
      </c>
      <c r="AA296" s="73"/>
    </row>
    <row r="297" spans="2:27" ht="14.15" customHeight="1" x14ac:dyDescent="0.2">
      <c r="B297" s="176"/>
      <c r="C297" s="177"/>
      <c r="D297" s="181"/>
      <c r="E297" s="20"/>
      <c r="F297" s="21"/>
      <c r="G297" s="21"/>
      <c r="H297" s="22"/>
      <c r="I297" s="23"/>
      <c r="J297" s="21"/>
      <c r="K297" s="21"/>
      <c r="L297" s="21"/>
      <c r="M297" s="197"/>
      <c r="N297" s="198"/>
      <c r="O297" s="187"/>
      <c r="Q297" s="4" t="str">
        <f t="shared" si="30"/>
        <v/>
      </c>
    </row>
    <row r="298" spans="2:27" ht="14.15" customHeight="1" x14ac:dyDescent="0.2">
      <c r="B298" s="176"/>
      <c r="C298" s="177"/>
      <c r="D298" s="181"/>
      <c r="E298" s="20"/>
      <c r="F298" s="21"/>
      <c r="G298" s="21"/>
      <c r="H298" s="22"/>
      <c r="I298" s="23"/>
      <c r="J298" s="21"/>
      <c r="K298" s="21"/>
      <c r="L298" s="21"/>
      <c r="M298" s="197"/>
      <c r="N298" s="198"/>
      <c r="O298" s="187"/>
      <c r="Q298" s="4" t="str">
        <f t="shared" si="30"/>
        <v/>
      </c>
    </row>
    <row r="299" spans="2:27" ht="14.15" customHeight="1" x14ac:dyDescent="0.2">
      <c r="B299" s="176"/>
      <c r="C299" s="177"/>
      <c r="D299" s="181"/>
      <c r="E299" s="20"/>
      <c r="F299" s="21"/>
      <c r="G299" s="21"/>
      <c r="H299" s="22"/>
      <c r="I299" s="23"/>
      <c r="J299" s="21"/>
      <c r="K299" s="21"/>
      <c r="L299" s="21"/>
      <c r="M299" s="197"/>
      <c r="N299" s="198"/>
      <c r="O299" s="76"/>
      <c r="Q299" s="4" t="str">
        <f t="shared" si="30"/>
        <v/>
      </c>
    </row>
    <row r="300" spans="2:27" ht="14.15" customHeight="1" x14ac:dyDescent="0.2">
      <c r="B300" s="176"/>
      <c r="C300" s="177"/>
      <c r="D300" s="181"/>
      <c r="E300" s="20"/>
      <c r="F300" s="21"/>
      <c r="G300" s="21"/>
      <c r="H300" s="22"/>
      <c r="I300" s="23"/>
      <c r="J300" s="21"/>
      <c r="K300" s="21"/>
      <c r="L300" s="21"/>
      <c r="M300" s="197"/>
      <c r="N300" s="198"/>
      <c r="O300" s="187" t="str">
        <f>IFERROR(IF(AND($B290&lt;&gt;"",MOD($S$61,10)=3,Q295&lt;&gt;""),$B290,""),"")</f>
        <v/>
      </c>
      <c r="Q300" s="4" t="str">
        <f t="shared" si="30"/>
        <v/>
      </c>
    </row>
    <row r="301" spans="2:27" ht="14.15" customHeight="1" x14ac:dyDescent="0.2">
      <c r="B301" s="176"/>
      <c r="C301" s="177"/>
      <c r="D301" s="181"/>
      <c r="E301" s="20"/>
      <c r="F301" s="21"/>
      <c r="G301" s="24"/>
      <c r="H301" s="22"/>
      <c r="I301" s="23"/>
      <c r="J301" s="21"/>
      <c r="K301" s="188" t="str">
        <f>IFERROR(IF(ROUND(M295,3)=0,$W$67,""),"")</f>
        <v/>
      </c>
      <c r="L301" s="189"/>
      <c r="M301" s="197"/>
      <c r="N301" s="198"/>
      <c r="O301" s="187"/>
      <c r="Q301" s="4" t="str">
        <f>Q302</f>
        <v/>
      </c>
    </row>
    <row r="302" spans="2:27" ht="14.15" customHeight="1" x14ac:dyDescent="0.2">
      <c r="B302" s="176"/>
      <c r="C302" s="177"/>
      <c r="D302" s="181"/>
      <c r="E302" s="80">
        <f>IF(B295="","",E285+1)</f>
        <v>13</v>
      </c>
      <c r="F302" s="21"/>
      <c r="G302" s="127" t="str">
        <f>IFERROR(IF(Q301&lt;&gt;"",$S$63-B295,""),"")</f>
        <v/>
      </c>
      <c r="H302" s="25"/>
      <c r="I302" s="26"/>
      <c r="J302" s="27"/>
      <c r="K302" s="201"/>
      <c r="L302" s="202"/>
      <c r="M302" s="199"/>
      <c r="N302" s="200"/>
      <c r="O302" s="187"/>
      <c r="Q302" s="4" t="str">
        <f>IF(E302="","",IF(E302=$S$70,"START",IF(E302=U$70,"FF",IF(E302&lt;U$70,"SS",""))))</f>
        <v/>
      </c>
    </row>
    <row r="303" spans="2:27" ht="14.15" customHeight="1" x14ac:dyDescent="0.2">
      <c r="B303" s="174">
        <v>5.3</v>
      </c>
      <c r="C303" s="175"/>
      <c r="D303" s="180">
        <f>IF(B303="","",B303-B295)</f>
        <v>0.20000000000000018</v>
      </c>
      <c r="E303" s="15"/>
      <c r="F303" s="21"/>
      <c r="G303" s="24"/>
      <c r="H303" s="17"/>
      <c r="I303" s="18"/>
      <c r="J303" s="19"/>
      <c r="K303" s="16"/>
      <c r="L303" s="16"/>
      <c r="M303" s="195">
        <f t="shared" ref="M303" si="31">IF(B303="","",ROUND($S$68-B303,3))</f>
        <v>2.9780000000000002</v>
      </c>
      <c r="N303" s="196"/>
      <c r="O303" s="187"/>
      <c r="Q303" s="4" t="str">
        <f t="shared" ref="Q303:Q308" si="32">Q304</f>
        <v/>
      </c>
    </row>
    <row r="304" spans="2:27" ht="14.15" customHeight="1" x14ac:dyDescent="0.2">
      <c r="B304" s="176"/>
      <c r="C304" s="177"/>
      <c r="D304" s="181"/>
      <c r="E304" s="20"/>
      <c r="F304" s="21"/>
      <c r="G304" s="24"/>
      <c r="H304" s="22"/>
      <c r="I304" s="23"/>
      <c r="J304" s="19"/>
      <c r="K304" s="21"/>
      <c r="L304" s="21"/>
      <c r="M304" s="197"/>
      <c r="N304" s="198"/>
      <c r="O304" s="76"/>
      <c r="Q304" s="4" t="str">
        <f t="shared" si="32"/>
        <v/>
      </c>
    </row>
    <row r="305" spans="2:17" ht="14.15" customHeight="1" x14ac:dyDescent="0.2">
      <c r="B305" s="176"/>
      <c r="C305" s="177"/>
      <c r="D305" s="181"/>
      <c r="E305" s="20"/>
      <c r="F305" s="21"/>
      <c r="G305" s="24"/>
      <c r="H305" s="22"/>
      <c r="I305" s="23"/>
      <c r="J305" s="21"/>
      <c r="K305" s="21"/>
      <c r="L305" s="21"/>
      <c r="M305" s="197"/>
      <c r="N305" s="198"/>
      <c r="O305" s="187" t="str">
        <f>IFERROR(IF(AND($B290&lt;&gt;"",MOD($S$61,10)=4,Q295&lt;&gt;""),$B290,""),"")</f>
        <v/>
      </c>
      <c r="Q305" s="4" t="str">
        <f t="shared" si="32"/>
        <v/>
      </c>
    </row>
    <row r="306" spans="2:17" ht="14.15" customHeight="1" x14ac:dyDescent="0.2">
      <c r="B306" s="176"/>
      <c r="C306" s="177"/>
      <c r="D306" s="181"/>
      <c r="E306" s="20"/>
      <c r="F306" s="21"/>
      <c r="G306" s="28"/>
      <c r="H306" s="22"/>
      <c r="I306" s="23"/>
      <c r="J306" s="21"/>
      <c r="K306" s="21"/>
      <c r="L306" s="21"/>
      <c r="M306" s="197"/>
      <c r="N306" s="198"/>
      <c r="O306" s="187"/>
      <c r="Q306" s="4" t="str">
        <f t="shared" si="32"/>
        <v/>
      </c>
    </row>
    <row r="307" spans="2:17" ht="14.15" customHeight="1" x14ac:dyDescent="0.2">
      <c r="B307" s="176"/>
      <c r="C307" s="177"/>
      <c r="D307" s="181"/>
      <c r="E307" s="20"/>
      <c r="F307" s="29"/>
      <c r="G307" s="24"/>
      <c r="H307" s="22"/>
      <c r="I307" s="23"/>
      <c r="J307" s="21"/>
      <c r="K307" s="21"/>
      <c r="L307" s="21"/>
      <c r="M307" s="197"/>
      <c r="N307" s="198"/>
      <c r="O307" s="187"/>
      <c r="Q307" s="4" t="str">
        <f t="shared" si="32"/>
        <v/>
      </c>
    </row>
    <row r="308" spans="2:17" ht="14.15" customHeight="1" x14ac:dyDescent="0.2">
      <c r="B308" s="176"/>
      <c r="C308" s="177"/>
      <c r="D308" s="181"/>
      <c r="E308" s="20"/>
      <c r="F308" s="21"/>
      <c r="G308" s="24"/>
      <c r="H308" s="22"/>
      <c r="I308" s="23"/>
      <c r="J308" s="21"/>
      <c r="K308" s="21"/>
      <c r="L308" s="21"/>
      <c r="M308" s="197"/>
      <c r="N308" s="198"/>
      <c r="O308" s="187"/>
      <c r="Q308" s="4" t="str">
        <f t="shared" si="32"/>
        <v/>
      </c>
    </row>
    <row r="309" spans="2:17" ht="14.15" customHeight="1" x14ac:dyDescent="0.2">
      <c r="B309" s="176"/>
      <c r="C309" s="177"/>
      <c r="D309" s="181"/>
      <c r="E309" s="20"/>
      <c r="F309" s="30"/>
      <c r="G309" s="24"/>
      <c r="H309" s="22"/>
      <c r="I309" s="23"/>
      <c r="J309" s="21"/>
      <c r="K309" s="188" t="str">
        <f>IFERROR(IF(ROUND(M303,3)=0,$W$67,""),"")</f>
        <v/>
      </c>
      <c r="L309" s="189"/>
      <c r="M309" s="197"/>
      <c r="N309" s="198"/>
      <c r="O309" s="76"/>
      <c r="Q309" s="4" t="str">
        <f>Q310</f>
        <v/>
      </c>
    </row>
    <row r="310" spans="2:17" ht="14.15" customHeight="1" x14ac:dyDescent="0.2">
      <c r="B310" s="192"/>
      <c r="C310" s="193"/>
      <c r="D310" s="194"/>
      <c r="E310" s="80">
        <f>IF(B303="","",E302+1)</f>
        <v>14</v>
      </c>
      <c r="F310" s="21"/>
      <c r="G310" s="127" t="str">
        <f>IFERROR(IF(Q309&lt;&gt;"",$S$63-B303,""),"")</f>
        <v/>
      </c>
      <c r="H310" s="25"/>
      <c r="I310" s="26"/>
      <c r="J310" s="27"/>
      <c r="K310" s="201"/>
      <c r="L310" s="202"/>
      <c r="M310" s="199"/>
      <c r="N310" s="200"/>
      <c r="O310" s="187" t="str">
        <f>IFERROR(IF(AND($B290&lt;&gt;"",MOD($S$61,10)=5,Q295&lt;&gt;""),$B290,""),"")</f>
        <v/>
      </c>
      <c r="Q310" s="4" t="str">
        <f>IF(E310="","",IF(E310=$S$70,"START",IF(E310=U$70,"FF",IF(E310&lt;U$70,"SS",""))))</f>
        <v/>
      </c>
    </row>
    <row r="311" spans="2:17" ht="14.15" customHeight="1" x14ac:dyDescent="0.2">
      <c r="B311" s="174">
        <v>7</v>
      </c>
      <c r="C311" s="175"/>
      <c r="D311" s="180">
        <f t="shared" ref="D311" si="33">IF(B311="","",B311-B303)</f>
        <v>1.7000000000000002</v>
      </c>
      <c r="E311" s="20"/>
      <c r="F311" s="21"/>
      <c r="G311" s="24"/>
      <c r="H311" s="17"/>
      <c r="I311" s="18"/>
      <c r="J311" s="19"/>
      <c r="K311" s="16"/>
      <c r="L311" s="16"/>
      <c r="M311" s="195">
        <f t="shared" ref="M311" si="34">IF(B311="","",ROUND($S$68-B311,3))</f>
        <v>1.278</v>
      </c>
      <c r="N311" s="196"/>
      <c r="O311" s="187"/>
      <c r="Q311" s="4" t="str">
        <f t="shared" ref="Q311:Q316" si="35">Q312</f>
        <v/>
      </c>
    </row>
    <row r="312" spans="2:17" ht="14.15" customHeight="1" x14ac:dyDescent="0.2">
      <c r="B312" s="176"/>
      <c r="C312" s="177"/>
      <c r="D312" s="181"/>
      <c r="E312" s="20"/>
      <c r="F312" s="21"/>
      <c r="G312" s="24"/>
      <c r="H312" s="22"/>
      <c r="I312" s="23"/>
      <c r="J312" s="19"/>
      <c r="K312" s="21"/>
      <c r="L312" s="21"/>
      <c r="M312" s="197"/>
      <c r="N312" s="198"/>
      <c r="O312" s="187"/>
      <c r="Q312" s="4" t="str">
        <f t="shared" si="35"/>
        <v/>
      </c>
    </row>
    <row r="313" spans="2:17" ht="14.15" customHeight="1" x14ac:dyDescent="0.2">
      <c r="B313" s="176"/>
      <c r="C313" s="177"/>
      <c r="D313" s="181"/>
      <c r="E313" s="20"/>
      <c r="F313" s="21"/>
      <c r="G313" s="24"/>
      <c r="H313" s="22"/>
      <c r="I313" s="23"/>
      <c r="J313" s="21"/>
      <c r="K313" s="21"/>
      <c r="L313" s="21"/>
      <c r="M313" s="197"/>
      <c r="N313" s="198"/>
      <c r="O313" s="187"/>
      <c r="Q313" s="4" t="str">
        <f t="shared" si="35"/>
        <v/>
      </c>
    </row>
    <row r="314" spans="2:17" ht="14.15" customHeight="1" x14ac:dyDescent="0.2">
      <c r="B314" s="176"/>
      <c r="C314" s="177"/>
      <c r="D314" s="181"/>
      <c r="E314" s="20"/>
      <c r="F314" s="21"/>
      <c r="G314" s="24"/>
      <c r="H314" s="22"/>
      <c r="I314" s="23"/>
      <c r="J314" s="21"/>
      <c r="K314" s="21"/>
      <c r="L314" s="21"/>
      <c r="M314" s="197"/>
      <c r="N314" s="198"/>
      <c r="O314" s="76"/>
      <c r="Q314" s="4" t="str">
        <f t="shared" si="35"/>
        <v/>
      </c>
    </row>
    <row r="315" spans="2:17" ht="14.15" customHeight="1" x14ac:dyDescent="0.2">
      <c r="B315" s="176"/>
      <c r="C315" s="177"/>
      <c r="D315" s="181"/>
      <c r="E315" s="20"/>
      <c r="F315" s="21"/>
      <c r="G315" s="24"/>
      <c r="H315" s="22"/>
      <c r="I315" s="23"/>
      <c r="J315" s="21"/>
      <c r="K315" s="21"/>
      <c r="L315" s="21"/>
      <c r="M315" s="197"/>
      <c r="N315" s="198"/>
      <c r="O315" s="187" t="str">
        <f>IFERROR(IF(AND($B290&lt;&gt;"",MOD($S$61,10)=6,Q295&lt;&gt;""),$B290,""),"")</f>
        <v/>
      </c>
      <c r="Q315" s="4" t="str">
        <f t="shared" si="35"/>
        <v/>
      </c>
    </row>
    <row r="316" spans="2:17" ht="14.15" customHeight="1" x14ac:dyDescent="0.2">
      <c r="B316" s="176"/>
      <c r="C316" s="177"/>
      <c r="D316" s="181"/>
      <c r="E316" s="20"/>
      <c r="F316" s="21"/>
      <c r="G316" s="24"/>
      <c r="H316" s="22"/>
      <c r="I316" s="23"/>
      <c r="J316" s="21"/>
      <c r="K316" s="21"/>
      <c r="L316" s="21"/>
      <c r="M316" s="197"/>
      <c r="N316" s="198"/>
      <c r="O316" s="187"/>
      <c r="Q316" s="4" t="str">
        <f t="shared" si="35"/>
        <v/>
      </c>
    </row>
    <row r="317" spans="2:17" ht="14.15" customHeight="1" x14ac:dyDescent="0.2">
      <c r="B317" s="176"/>
      <c r="C317" s="177"/>
      <c r="D317" s="181"/>
      <c r="E317" s="20"/>
      <c r="F317" s="21"/>
      <c r="G317" s="24"/>
      <c r="H317" s="22"/>
      <c r="I317" s="23"/>
      <c r="J317" s="21"/>
      <c r="K317" s="188" t="str">
        <f>IFERROR(IF(ROUND(M311,3)=0,$W$67,""),"")</f>
        <v/>
      </c>
      <c r="L317" s="189"/>
      <c r="M317" s="197"/>
      <c r="N317" s="198"/>
      <c r="O317" s="187"/>
      <c r="Q317" s="4" t="str">
        <f>Q318</f>
        <v/>
      </c>
    </row>
    <row r="318" spans="2:17" ht="14.15" customHeight="1" x14ac:dyDescent="0.2">
      <c r="B318" s="192"/>
      <c r="C318" s="193"/>
      <c r="D318" s="194"/>
      <c r="E318" s="80">
        <f>IF(B311="","",E310+1)</f>
        <v>15</v>
      </c>
      <c r="F318" s="21"/>
      <c r="G318" s="127" t="str">
        <f>IFERROR(IF(Q317&lt;&gt;"",$S$63-B311,""),"")</f>
        <v/>
      </c>
      <c r="H318" s="25"/>
      <c r="I318" s="26"/>
      <c r="J318" s="27"/>
      <c r="K318" s="201"/>
      <c r="L318" s="202"/>
      <c r="M318" s="199"/>
      <c r="N318" s="200"/>
      <c r="O318" s="187"/>
      <c r="Q318" s="4" t="str">
        <f>IF(E318="","",IF(E318=$S$70,"START",IF(E318=U$70,"FF",IF(E318&lt;U$70,"SS",""))))</f>
        <v/>
      </c>
    </row>
    <row r="319" spans="2:17" ht="14.15" customHeight="1" x14ac:dyDescent="0.2">
      <c r="B319" s="174">
        <v>7.6</v>
      </c>
      <c r="C319" s="175"/>
      <c r="D319" s="180">
        <f t="shared" ref="D319" si="36">IF(B319="","",B319-B311)</f>
        <v>0.59999999999999964</v>
      </c>
      <c r="E319" s="15"/>
      <c r="F319" s="21"/>
      <c r="G319" s="24"/>
      <c r="H319" s="22"/>
      <c r="I319" s="18"/>
      <c r="J319" s="19"/>
      <c r="K319" s="16"/>
      <c r="L319" s="16"/>
      <c r="M319" s="195">
        <f t="shared" ref="M319" si="37">IF(B319="","",ROUND($S$68-B319,3))</f>
        <v>0.67800000000000005</v>
      </c>
      <c r="N319" s="196"/>
      <c r="O319" s="76"/>
      <c r="Q319" s="4" t="str">
        <f t="shared" ref="Q319:Q324" si="38">Q320</f>
        <v/>
      </c>
    </row>
    <row r="320" spans="2:17" ht="14.15" customHeight="1" x14ac:dyDescent="0.2">
      <c r="B320" s="176"/>
      <c r="C320" s="177"/>
      <c r="D320" s="181"/>
      <c r="E320" s="20"/>
      <c r="F320" s="21"/>
      <c r="G320" s="24"/>
      <c r="H320" s="22"/>
      <c r="I320" s="23"/>
      <c r="J320" s="19"/>
      <c r="K320" s="21"/>
      <c r="L320" s="21"/>
      <c r="M320" s="197"/>
      <c r="N320" s="198"/>
      <c r="O320" s="187" t="str">
        <f>IFERROR(IF(AND($B290&lt;&gt;"",MOD($S$61,10)=7,Q295&lt;&gt;""),$B290,""),"")</f>
        <v/>
      </c>
      <c r="Q320" s="4" t="str">
        <f t="shared" si="38"/>
        <v/>
      </c>
    </row>
    <row r="321" spans="2:17" ht="14.15" customHeight="1" x14ac:dyDescent="0.2">
      <c r="B321" s="176"/>
      <c r="C321" s="177"/>
      <c r="D321" s="181"/>
      <c r="E321" s="20"/>
      <c r="F321" s="21"/>
      <c r="G321" s="24"/>
      <c r="H321" s="22"/>
      <c r="I321" s="23"/>
      <c r="J321" s="21"/>
      <c r="K321" s="21"/>
      <c r="L321" s="21"/>
      <c r="M321" s="197"/>
      <c r="N321" s="198"/>
      <c r="O321" s="187"/>
      <c r="Q321" s="4" t="str">
        <f t="shared" si="38"/>
        <v/>
      </c>
    </row>
    <row r="322" spans="2:17" ht="14.15" customHeight="1" x14ac:dyDescent="0.2">
      <c r="B322" s="176"/>
      <c r="C322" s="177"/>
      <c r="D322" s="181"/>
      <c r="E322" s="20"/>
      <c r="F322" s="21"/>
      <c r="G322" s="24"/>
      <c r="H322" s="22"/>
      <c r="I322" s="23"/>
      <c r="J322" s="21"/>
      <c r="K322" s="21"/>
      <c r="L322" s="21"/>
      <c r="M322" s="197"/>
      <c r="N322" s="198"/>
      <c r="O322" s="187"/>
      <c r="Q322" s="4" t="str">
        <f t="shared" si="38"/>
        <v/>
      </c>
    </row>
    <row r="323" spans="2:17" ht="14.15" customHeight="1" x14ac:dyDescent="0.2">
      <c r="B323" s="176"/>
      <c r="C323" s="177"/>
      <c r="D323" s="181"/>
      <c r="E323" s="20"/>
      <c r="F323" s="21"/>
      <c r="G323" s="24"/>
      <c r="H323" s="22"/>
      <c r="I323" s="23"/>
      <c r="J323" s="21"/>
      <c r="K323" s="21"/>
      <c r="L323" s="21"/>
      <c r="M323" s="197"/>
      <c r="N323" s="198"/>
      <c r="O323" s="187"/>
      <c r="Q323" s="4" t="str">
        <f t="shared" si="38"/>
        <v/>
      </c>
    </row>
    <row r="324" spans="2:17" ht="14.15" customHeight="1" x14ac:dyDescent="0.2">
      <c r="B324" s="176"/>
      <c r="C324" s="177"/>
      <c r="D324" s="181"/>
      <c r="E324" s="20"/>
      <c r="F324" s="21"/>
      <c r="G324" s="24"/>
      <c r="H324" s="22"/>
      <c r="I324" s="23"/>
      <c r="J324" s="21"/>
      <c r="K324" s="21"/>
      <c r="L324" s="21"/>
      <c r="M324" s="197"/>
      <c r="N324" s="198"/>
      <c r="O324" s="76"/>
      <c r="Q324" s="4" t="str">
        <f t="shared" si="38"/>
        <v/>
      </c>
    </row>
    <row r="325" spans="2:17" ht="14.15" customHeight="1" x14ac:dyDescent="0.2">
      <c r="B325" s="176"/>
      <c r="C325" s="177"/>
      <c r="D325" s="181"/>
      <c r="E325" s="20"/>
      <c r="F325" s="21"/>
      <c r="G325" s="31"/>
      <c r="H325" s="22"/>
      <c r="I325" s="23"/>
      <c r="J325" s="21"/>
      <c r="K325" s="188" t="str">
        <f>IFERROR(IF(ROUND(M319,3)=0,$W$67,""),"")</f>
        <v/>
      </c>
      <c r="L325" s="189"/>
      <c r="M325" s="197"/>
      <c r="N325" s="198"/>
      <c r="O325" s="187" t="str">
        <f>IFERROR(IF(AND($B290&lt;&gt;"",MOD($S$61,10)=8,Q295&lt;&gt;""),$B290,""),"")</f>
        <v/>
      </c>
      <c r="Q325" s="4" t="str">
        <f>Q326</f>
        <v/>
      </c>
    </row>
    <row r="326" spans="2:17" ht="14.15" customHeight="1" x14ac:dyDescent="0.2">
      <c r="B326" s="192"/>
      <c r="C326" s="193"/>
      <c r="D326" s="194"/>
      <c r="E326" s="80">
        <f>IF(B319="","",E318+1)</f>
        <v>16</v>
      </c>
      <c r="F326" s="21"/>
      <c r="G326" s="127" t="str">
        <f>IFERROR(IF(Q325&lt;&gt;"",$S$63-B319,""),"")</f>
        <v/>
      </c>
      <c r="H326" s="25"/>
      <c r="I326" s="26"/>
      <c r="J326" s="27"/>
      <c r="K326" s="201"/>
      <c r="L326" s="202"/>
      <c r="M326" s="199"/>
      <c r="N326" s="200"/>
      <c r="O326" s="187"/>
      <c r="Q326" s="4" t="str">
        <f>IF(E326="","",IF(E326=$S$70,"START",IF(E326=U$70,"FF",IF(E326&lt;U$70,"SS",""))))</f>
        <v/>
      </c>
    </row>
    <row r="327" spans="2:17" ht="14.15" customHeight="1" x14ac:dyDescent="0.2">
      <c r="B327" s="174">
        <v>8.2780000000000005</v>
      </c>
      <c r="C327" s="175"/>
      <c r="D327" s="180">
        <f t="shared" ref="D327" si="39">IF(B327="","",B327-B319)</f>
        <v>0.67800000000000082</v>
      </c>
      <c r="E327" s="15"/>
      <c r="F327" s="21"/>
      <c r="G327" s="24"/>
      <c r="H327" s="17"/>
      <c r="I327" s="18"/>
      <c r="J327" s="19"/>
      <c r="K327" s="16"/>
      <c r="L327" s="16"/>
      <c r="M327" s="195">
        <f t="shared" ref="M327" si="40">IF(B327="","",ROUND($S$68-B327,3))</f>
        <v>0</v>
      </c>
      <c r="N327" s="196"/>
      <c r="O327" s="187"/>
      <c r="Q327" s="4" t="str">
        <f t="shared" ref="Q327:Q332" si="41">Q328</f>
        <v/>
      </c>
    </row>
    <row r="328" spans="2:17" ht="14.15" customHeight="1" x14ac:dyDescent="0.2">
      <c r="B328" s="176"/>
      <c r="C328" s="177"/>
      <c r="D328" s="181"/>
      <c r="E328" s="20"/>
      <c r="F328" s="21"/>
      <c r="G328" s="24"/>
      <c r="H328" s="22"/>
      <c r="I328" s="23"/>
      <c r="J328" s="19"/>
      <c r="K328" s="21"/>
      <c r="L328" s="21"/>
      <c r="M328" s="197"/>
      <c r="N328" s="198"/>
      <c r="O328" s="187"/>
      <c r="Q328" s="4" t="str">
        <f t="shared" si="41"/>
        <v/>
      </c>
    </row>
    <row r="329" spans="2:17" ht="14.15" customHeight="1" x14ac:dyDescent="0.2">
      <c r="B329" s="176"/>
      <c r="C329" s="177"/>
      <c r="D329" s="181"/>
      <c r="E329" s="20"/>
      <c r="F329" s="21"/>
      <c r="G329" s="24"/>
      <c r="H329" s="22"/>
      <c r="I329" s="23"/>
      <c r="J329" s="21"/>
      <c r="K329" s="21"/>
      <c r="L329" s="21"/>
      <c r="M329" s="197"/>
      <c r="N329" s="198"/>
      <c r="O329" s="76"/>
      <c r="Q329" s="4" t="str">
        <f t="shared" si="41"/>
        <v/>
      </c>
    </row>
    <row r="330" spans="2:17" ht="14.15" customHeight="1" x14ac:dyDescent="0.2">
      <c r="B330" s="176"/>
      <c r="C330" s="177"/>
      <c r="D330" s="181"/>
      <c r="E330" s="20"/>
      <c r="F330" s="21"/>
      <c r="G330" s="24"/>
      <c r="H330" s="22"/>
      <c r="I330" s="23"/>
      <c r="J330" s="21"/>
      <c r="K330" s="21"/>
      <c r="L330" s="21"/>
      <c r="M330" s="197"/>
      <c r="N330" s="198"/>
      <c r="O330" s="187" t="str">
        <f>IFERROR(IF(AND($B290&lt;&gt;"",MOD($S$61,10)=9,Q295&lt;&gt;""),$B290,""),"")</f>
        <v/>
      </c>
      <c r="Q330" s="4" t="str">
        <f t="shared" si="41"/>
        <v/>
      </c>
    </row>
    <row r="331" spans="2:17" ht="14.15" customHeight="1" x14ac:dyDescent="0.2">
      <c r="B331" s="176"/>
      <c r="C331" s="177"/>
      <c r="D331" s="181"/>
      <c r="E331" s="20"/>
      <c r="F331" s="21"/>
      <c r="G331" s="24"/>
      <c r="H331" s="22"/>
      <c r="I331" s="23"/>
      <c r="J331" s="21"/>
      <c r="K331" s="21"/>
      <c r="L331" s="21"/>
      <c r="M331" s="197"/>
      <c r="N331" s="198"/>
      <c r="O331" s="187"/>
      <c r="Q331" s="4" t="str">
        <f t="shared" si="41"/>
        <v/>
      </c>
    </row>
    <row r="332" spans="2:17" ht="14.15" customHeight="1" x14ac:dyDescent="0.2">
      <c r="B332" s="176"/>
      <c r="C332" s="177"/>
      <c r="D332" s="181"/>
      <c r="E332" s="20"/>
      <c r="F332" s="21"/>
      <c r="G332" s="24"/>
      <c r="H332" s="22"/>
      <c r="I332" s="23"/>
      <c r="J332" s="21"/>
      <c r="K332" s="21"/>
      <c r="L332" s="21"/>
      <c r="M332" s="197"/>
      <c r="N332" s="198"/>
      <c r="O332" s="187"/>
      <c r="Q332" s="4" t="str">
        <f t="shared" si="41"/>
        <v/>
      </c>
    </row>
    <row r="333" spans="2:17" ht="14.15" customHeight="1" x14ac:dyDescent="0.2">
      <c r="B333" s="176"/>
      <c r="C333" s="177"/>
      <c r="D333" s="181"/>
      <c r="E333" s="20"/>
      <c r="F333" s="21"/>
      <c r="G333" s="24"/>
      <c r="H333" s="22"/>
      <c r="I333" s="23"/>
      <c r="J333" s="21"/>
      <c r="K333" s="188" t="str">
        <f>IFERROR(IF(ROUND(M327,3)=0,$W$67,""),"")</f>
        <v>(0.100)</v>
      </c>
      <c r="L333" s="189"/>
      <c r="M333" s="197"/>
      <c r="N333" s="198"/>
      <c r="O333" s="187"/>
      <c r="Q333" s="4" t="str">
        <f>Q334</f>
        <v/>
      </c>
    </row>
    <row r="334" spans="2:17" ht="14.15" customHeight="1" x14ac:dyDescent="0.2">
      <c r="B334" s="192"/>
      <c r="C334" s="193"/>
      <c r="D334" s="194"/>
      <c r="E334" s="80">
        <f>IF(B327="","",E326+1)</f>
        <v>17</v>
      </c>
      <c r="F334" s="21"/>
      <c r="G334" s="127" t="str">
        <f>IFERROR(IF(Q333&lt;&gt;"",$S$63-B327,""),"")</f>
        <v/>
      </c>
      <c r="H334" s="25"/>
      <c r="I334" s="26"/>
      <c r="J334" s="27"/>
      <c r="K334" s="201"/>
      <c r="L334" s="202"/>
      <c r="M334" s="199"/>
      <c r="N334" s="200"/>
      <c r="O334" s="76"/>
      <c r="Q334" s="4" t="str">
        <f>IF(E334="","",IF(E334=$S$70,"START",IF(E334=U$70,"FF",IF(E334&lt;U$70,"SS",""))))</f>
        <v/>
      </c>
    </row>
    <row r="335" spans="2:17" ht="14.15" customHeight="1" x14ac:dyDescent="0.2">
      <c r="B335" s="174"/>
      <c r="C335" s="175"/>
      <c r="D335" s="180" t="str">
        <f t="shared" ref="D335" si="42">IF(B335="","",B335-B327)</f>
        <v/>
      </c>
      <c r="E335" s="20"/>
      <c r="F335" s="21"/>
      <c r="G335" s="24"/>
      <c r="H335" s="22"/>
      <c r="I335" s="18"/>
      <c r="J335" s="19"/>
      <c r="K335" s="16"/>
      <c r="L335" s="16"/>
      <c r="M335" s="183" t="str">
        <f t="shared" ref="M335" si="43">IF(B335="","",ROUND($S$68-B335,3))</f>
        <v/>
      </c>
      <c r="N335" s="184"/>
      <c r="O335" s="187" t="str">
        <f>IFERROR(IF(AND($B290&lt;&gt;"",MOD($S$61,10)=0,Q295&lt;&gt;""),$B290,""),"")</f>
        <v/>
      </c>
      <c r="Q335" s="4" t="str">
        <f t="shared" ref="Q335:Q340" si="44">Q336</f>
        <v/>
      </c>
    </row>
    <row r="336" spans="2:17" ht="14.15" customHeight="1" x14ac:dyDescent="0.2">
      <c r="B336" s="176"/>
      <c r="C336" s="177"/>
      <c r="D336" s="181"/>
      <c r="E336" s="20"/>
      <c r="F336" s="21"/>
      <c r="G336" s="24"/>
      <c r="H336" s="20"/>
      <c r="I336" s="20"/>
      <c r="J336" s="21"/>
      <c r="K336" s="21"/>
      <c r="L336" s="24"/>
      <c r="M336" s="183"/>
      <c r="N336" s="184"/>
      <c r="O336" s="187"/>
      <c r="Q336" s="4" t="str">
        <f t="shared" si="44"/>
        <v/>
      </c>
    </row>
    <row r="337" spans="2:17" ht="14.15" customHeight="1" x14ac:dyDescent="0.2">
      <c r="B337" s="176"/>
      <c r="C337" s="177"/>
      <c r="D337" s="181"/>
      <c r="E337" s="20"/>
      <c r="F337" s="21"/>
      <c r="G337" s="24"/>
      <c r="H337" s="20"/>
      <c r="I337" s="32"/>
      <c r="J337" s="21"/>
      <c r="K337" s="21"/>
      <c r="L337" s="24"/>
      <c r="M337" s="183"/>
      <c r="N337" s="184"/>
      <c r="O337" s="187"/>
      <c r="Q337" s="4" t="str">
        <f t="shared" si="44"/>
        <v/>
      </c>
    </row>
    <row r="338" spans="2:17" ht="14.15" customHeight="1" x14ac:dyDescent="0.2">
      <c r="B338" s="176"/>
      <c r="C338" s="177"/>
      <c r="D338" s="181"/>
      <c r="E338" s="20"/>
      <c r="F338" s="21"/>
      <c r="G338" s="24"/>
      <c r="H338" s="20"/>
      <c r="I338" s="20"/>
      <c r="J338" s="21"/>
      <c r="K338" s="21"/>
      <c r="L338" s="24"/>
      <c r="M338" s="183"/>
      <c r="N338" s="184"/>
      <c r="O338" s="187"/>
      <c r="Q338" s="4" t="str">
        <f t="shared" si="44"/>
        <v/>
      </c>
    </row>
    <row r="339" spans="2:17" ht="14.15" customHeight="1" x14ac:dyDescent="0.2">
      <c r="B339" s="176"/>
      <c r="C339" s="177"/>
      <c r="D339" s="181"/>
      <c r="E339" s="20"/>
      <c r="F339" s="21"/>
      <c r="G339" s="24"/>
      <c r="H339" s="20"/>
      <c r="I339" s="20"/>
      <c r="J339" s="21"/>
      <c r="K339" s="21"/>
      <c r="L339" s="24"/>
      <c r="M339" s="183"/>
      <c r="N339" s="184"/>
      <c r="O339" s="76"/>
      <c r="Q339" s="4" t="str">
        <f t="shared" si="44"/>
        <v/>
      </c>
    </row>
    <row r="340" spans="2:17" ht="14.15" customHeight="1" x14ac:dyDescent="0.2">
      <c r="B340" s="176"/>
      <c r="C340" s="177"/>
      <c r="D340" s="181"/>
      <c r="E340" s="20"/>
      <c r="F340" s="21"/>
      <c r="G340" s="24"/>
      <c r="H340" s="20"/>
      <c r="I340" s="32"/>
      <c r="J340" s="21"/>
      <c r="K340" s="21"/>
      <c r="L340" s="24"/>
      <c r="M340" s="183"/>
      <c r="N340" s="184"/>
      <c r="O340" s="76"/>
      <c r="Q340" s="4" t="str">
        <f t="shared" si="44"/>
        <v/>
      </c>
    </row>
    <row r="341" spans="2:17" ht="14.15" customHeight="1" x14ac:dyDescent="0.2">
      <c r="B341" s="176"/>
      <c r="C341" s="177"/>
      <c r="D341" s="181"/>
      <c r="E341" s="20"/>
      <c r="F341" s="21"/>
      <c r="G341" s="24"/>
      <c r="H341" s="20"/>
      <c r="I341" s="20"/>
      <c r="J341" s="21"/>
      <c r="K341" s="188" t="str">
        <f>IFERROR(IF(ROUND(M335,3)=0,$W$67,""),"")</f>
        <v/>
      </c>
      <c r="L341" s="189"/>
      <c r="M341" s="183"/>
      <c r="N341" s="184"/>
      <c r="O341" s="76"/>
      <c r="Q341" s="4" t="str">
        <f>Q342</f>
        <v/>
      </c>
    </row>
    <row r="342" spans="2:17" ht="14.15" customHeight="1" thickBot="1" x14ac:dyDescent="0.25">
      <c r="B342" s="178"/>
      <c r="C342" s="179"/>
      <c r="D342" s="182"/>
      <c r="E342" s="81" t="str">
        <f>IF(B335="","",E334+1)</f>
        <v/>
      </c>
      <c r="F342" s="33"/>
      <c r="G342" s="128" t="str">
        <f>IFERROR(IF(Q341&lt;&gt;"",$S$63-B335,""),"")</f>
        <v/>
      </c>
      <c r="H342" s="34"/>
      <c r="I342" s="35"/>
      <c r="J342" s="33"/>
      <c r="K342" s="190"/>
      <c r="L342" s="191"/>
      <c r="M342" s="185"/>
      <c r="N342" s="186"/>
      <c r="O342" s="76"/>
      <c r="Q342" s="4" t="str">
        <f>IF(E342="","",IF(E342=$S$70,"START",IF(E342=U$70,"FF",IF(E342&lt;U$70,"SS",""))))</f>
        <v/>
      </c>
    </row>
  </sheetData>
  <mergeCells count="224">
    <mergeCell ref="B172:C173"/>
    <mergeCell ref="B174:C175"/>
    <mergeCell ref="S66:U66"/>
    <mergeCell ref="S62:U62"/>
    <mergeCell ref="S64:U64"/>
    <mergeCell ref="G177:I178"/>
    <mergeCell ref="M172:N172"/>
    <mergeCell ref="M173:N175"/>
    <mergeCell ref="D174:F175"/>
    <mergeCell ref="G174:I175"/>
    <mergeCell ref="K174:K175"/>
    <mergeCell ref="D172:F173"/>
    <mergeCell ref="K172:K173"/>
    <mergeCell ref="L172:L173"/>
    <mergeCell ref="L174:L175"/>
    <mergeCell ref="C134:G136"/>
    <mergeCell ref="C144:E145"/>
    <mergeCell ref="F144:G145"/>
    <mergeCell ref="C146:G148"/>
    <mergeCell ref="C156:E157"/>
    <mergeCell ref="F156:G157"/>
    <mergeCell ref="C158:G160"/>
    <mergeCell ref="C168:E169"/>
    <mergeCell ref="F168:G169"/>
    <mergeCell ref="K176:L176"/>
    <mergeCell ref="L177:M178"/>
    <mergeCell ref="B179:D179"/>
    <mergeCell ref="E179:G180"/>
    <mergeCell ref="H179:L180"/>
    <mergeCell ref="M179:N179"/>
    <mergeCell ref="B180:C180"/>
    <mergeCell ref="M180:N180"/>
    <mergeCell ref="B176:F176"/>
    <mergeCell ref="B177:E178"/>
    <mergeCell ref="F177:F178"/>
    <mergeCell ref="B181:C188"/>
    <mergeCell ref="D181:D188"/>
    <mergeCell ref="M181:N188"/>
    <mergeCell ref="B189:C196"/>
    <mergeCell ref="D189:D196"/>
    <mergeCell ref="M189:N196"/>
    <mergeCell ref="K211:L212"/>
    <mergeCell ref="B197:C204"/>
    <mergeCell ref="D197:D204"/>
    <mergeCell ref="M197:N204"/>
    <mergeCell ref="K187:L188"/>
    <mergeCell ref="K195:L196"/>
    <mergeCell ref="K203:L204"/>
    <mergeCell ref="B213:C220"/>
    <mergeCell ref="D213:D220"/>
    <mergeCell ref="M213:N220"/>
    <mergeCell ref="B221:C228"/>
    <mergeCell ref="D221:D228"/>
    <mergeCell ref="M221:N228"/>
    <mergeCell ref="K219:L220"/>
    <mergeCell ref="K227:L228"/>
    <mergeCell ref="B205:C212"/>
    <mergeCell ref="D205:D212"/>
    <mergeCell ref="M205:N212"/>
    <mergeCell ref="M229:M230"/>
    <mergeCell ref="N229:N230"/>
    <mergeCell ref="B229:C229"/>
    <mergeCell ref="B230:C232"/>
    <mergeCell ref="D231:D232"/>
    <mergeCell ref="I231:K232"/>
    <mergeCell ref="M231:M232"/>
    <mergeCell ref="N231:N232"/>
    <mergeCell ref="E229:H230"/>
    <mergeCell ref="E231:H232"/>
    <mergeCell ref="D229:D230"/>
    <mergeCell ref="B238:C245"/>
    <mergeCell ref="D238:D245"/>
    <mergeCell ref="M238:N245"/>
    <mergeCell ref="K244:L245"/>
    <mergeCell ref="M236:N236"/>
    <mergeCell ref="B237:C237"/>
    <mergeCell ref="M237:N237"/>
    <mergeCell ref="K233:L233"/>
    <mergeCell ref="L234:M235"/>
    <mergeCell ref="G234:I235"/>
    <mergeCell ref="B233:F233"/>
    <mergeCell ref="B234:E235"/>
    <mergeCell ref="F234:F235"/>
    <mergeCell ref="B270:C277"/>
    <mergeCell ref="D270:D277"/>
    <mergeCell ref="M270:N277"/>
    <mergeCell ref="K276:L277"/>
    <mergeCell ref="B278:C285"/>
    <mergeCell ref="D278:D285"/>
    <mergeCell ref="M278:N285"/>
    <mergeCell ref="K284:L285"/>
    <mergeCell ref="B254:C261"/>
    <mergeCell ref="D254:D261"/>
    <mergeCell ref="M254:N261"/>
    <mergeCell ref="K260:L261"/>
    <mergeCell ref="B262:C269"/>
    <mergeCell ref="D262:D269"/>
    <mergeCell ref="M262:N269"/>
    <mergeCell ref="K268:L269"/>
    <mergeCell ref="A233:A236"/>
    <mergeCell ref="A238:A241"/>
    <mergeCell ref="A243:A246"/>
    <mergeCell ref="A82:A85"/>
    <mergeCell ref="A87:A90"/>
    <mergeCell ref="A92:A95"/>
    <mergeCell ref="A97:A100"/>
    <mergeCell ref="A102:A105"/>
    <mergeCell ref="A134:A137"/>
    <mergeCell ref="A139:A142"/>
    <mergeCell ref="A144:A147"/>
    <mergeCell ref="A149:A152"/>
    <mergeCell ref="A154:A157"/>
    <mergeCell ref="A159:A162"/>
    <mergeCell ref="A164:A167"/>
    <mergeCell ref="A273:A276"/>
    <mergeCell ref="A278:A281"/>
    <mergeCell ref="O176:O179"/>
    <mergeCell ref="O181:O184"/>
    <mergeCell ref="O186:O189"/>
    <mergeCell ref="O191:O194"/>
    <mergeCell ref="O196:O199"/>
    <mergeCell ref="O201:O204"/>
    <mergeCell ref="O206:O209"/>
    <mergeCell ref="O211:O214"/>
    <mergeCell ref="O216:O219"/>
    <mergeCell ref="O221:O224"/>
    <mergeCell ref="A248:A251"/>
    <mergeCell ref="A253:A256"/>
    <mergeCell ref="A258:A261"/>
    <mergeCell ref="A263:A266"/>
    <mergeCell ref="A268:A271"/>
    <mergeCell ref="B246:C253"/>
    <mergeCell ref="D246:D253"/>
    <mergeCell ref="M246:N253"/>
    <mergeCell ref="K252:L253"/>
    <mergeCell ref="B236:D236"/>
    <mergeCell ref="E236:G237"/>
    <mergeCell ref="H236:L237"/>
    <mergeCell ref="B286:C287"/>
    <mergeCell ref="D286:F287"/>
    <mergeCell ref="K286:K287"/>
    <mergeCell ref="L286:L287"/>
    <mergeCell ref="M286:N286"/>
    <mergeCell ref="M287:N289"/>
    <mergeCell ref="B288:C289"/>
    <mergeCell ref="D288:F289"/>
    <mergeCell ref="G288:I289"/>
    <mergeCell ref="K288:K289"/>
    <mergeCell ref="L288:L289"/>
    <mergeCell ref="K290:L290"/>
    <mergeCell ref="O290:O293"/>
    <mergeCell ref="G291:I292"/>
    <mergeCell ref="L291:M292"/>
    <mergeCell ref="B293:D293"/>
    <mergeCell ref="E293:G294"/>
    <mergeCell ref="H293:L294"/>
    <mergeCell ref="M293:N293"/>
    <mergeCell ref="B294:C294"/>
    <mergeCell ref="M294:N294"/>
    <mergeCell ref="B290:F290"/>
    <mergeCell ref="B291:E292"/>
    <mergeCell ref="F291:F292"/>
    <mergeCell ref="B295:C302"/>
    <mergeCell ref="D295:D302"/>
    <mergeCell ref="M295:N302"/>
    <mergeCell ref="O295:O298"/>
    <mergeCell ref="O300:O303"/>
    <mergeCell ref="K301:L302"/>
    <mergeCell ref="B303:C310"/>
    <mergeCell ref="D303:D310"/>
    <mergeCell ref="M303:N310"/>
    <mergeCell ref="O305:O308"/>
    <mergeCell ref="K309:L310"/>
    <mergeCell ref="O310:O313"/>
    <mergeCell ref="B311:C318"/>
    <mergeCell ref="D311:D318"/>
    <mergeCell ref="M311:N318"/>
    <mergeCell ref="O315:O318"/>
    <mergeCell ref="K317:L318"/>
    <mergeCell ref="B335:C342"/>
    <mergeCell ref="D335:D342"/>
    <mergeCell ref="M335:N342"/>
    <mergeCell ref="O335:O338"/>
    <mergeCell ref="K341:L342"/>
    <mergeCell ref="B319:C326"/>
    <mergeCell ref="D319:D326"/>
    <mergeCell ref="M319:N326"/>
    <mergeCell ref="O320:O323"/>
    <mergeCell ref="K325:L326"/>
    <mergeCell ref="O325:O328"/>
    <mergeCell ref="B327:C334"/>
    <mergeCell ref="D327:D334"/>
    <mergeCell ref="M327:N334"/>
    <mergeCell ref="O330:O333"/>
    <mergeCell ref="K333:L334"/>
    <mergeCell ref="B1:C1"/>
    <mergeCell ref="B2:C4"/>
    <mergeCell ref="B115:C115"/>
    <mergeCell ref="D115:N118"/>
    <mergeCell ref="B116:C118"/>
    <mergeCell ref="A119:A122"/>
    <mergeCell ref="C122:G124"/>
    <mergeCell ref="A124:A127"/>
    <mergeCell ref="A129:A132"/>
    <mergeCell ref="C132:E133"/>
    <mergeCell ref="F132:G133"/>
    <mergeCell ref="A107:A110"/>
    <mergeCell ref="A62:A65"/>
    <mergeCell ref="A67:A70"/>
    <mergeCell ref="A72:A75"/>
    <mergeCell ref="A77:A80"/>
    <mergeCell ref="M58:N58"/>
    <mergeCell ref="M59:N61"/>
    <mergeCell ref="G60:I61"/>
    <mergeCell ref="O107:O110"/>
    <mergeCell ref="O62:O65"/>
    <mergeCell ref="O67:O70"/>
    <mergeCell ref="O72:O75"/>
    <mergeCell ref="O77:O80"/>
    <mergeCell ref="O82:O85"/>
    <mergeCell ref="O87:O90"/>
    <mergeCell ref="O92:O95"/>
    <mergeCell ref="O97:O100"/>
    <mergeCell ref="O102:O105"/>
  </mergeCells>
  <phoneticPr fontId="4"/>
  <conditionalFormatting sqref="A62:A65">
    <cfRule type="expression" dxfId="195" priority="50">
      <formula>A62&lt;&gt;""</formula>
    </cfRule>
  </conditionalFormatting>
  <conditionalFormatting sqref="A67:A70">
    <cfRule type="expression" dxfId="194" priority="131">
      <formula>A67&lt;&gt;""</formula>
    </cfRule>
  </conditionalFormatting>
  <conditionalFormatting sqref="A72:A75">
    <cfRule type="expression" dxfId="193" priority="130">
      <formula>A72&lt;&gt;""</formula>
    </cfRule>
  </conditionalFormatting>
  <conditionalFormatting sqref="A77:A80">
    <cfRule type="expression" dxfId="192" priority="129">
      <formula>A77&lt;&gt;""</formula>
    </cfRule>
  </conditionalFormatting>
  <conditionalFormatting sqref="A82:A85">
    <cfRule type="expression" dxfId="191" priority="128">
      <formula>A82&lt;&gt;""</formula>
    </cfRule>
  </conditionalFormatting>
  <conditionalFormatting sqref="A87:A90">
    <cfRule type="expression" dxfId="190" priority="127">
      <formula>A87&lt;&gt;""</formula>
    </cfRule>
  </conditionalFormatting>
  <conditionalFormatting sqref="A92:A95">
    <cfRule type="expression" dxfId="189" priority="126">
      <formula>A92&lt;&gt;""</formula>
    </cfRule>
  </conditionalFormatting>
  <conditionalFormatting sqref="A97:A100">
    <cfRule type="expression" dxfId="188" priority="125">
      <formula>A97&lt;&gt;""</formula>
    </cfRule>
  </conditionalFormatting>
  <conditionalFormatting sqref="A102:A105">
    <cfRule type="expression" dxfId="187" priority="124">
      <formula>A102&lt;&gt;""</formula>
    </cfRule>
  </conditionalFormatting>
  <conditionalFormatting sqref="A107:A110">
    <cfRule type="expression" dxfId="186" priority="123">
      <formula>A107&lt;&gt;""</formula>
    </cfRule>
  </conditionalFormatting>
  <conditionalFormatting sqref="A119:A122">
    <cfRule type="expression" dxfId="185" priority="28">
      <formula>A119&lt;&gt;""</formula>
    </cfRule>
  </conditionalFormatting>
  <conditionalFormatting sqref="A124:A127">
    <cfRule type="expression" dxfId="184" priority="37">
      <formula>A124&lt;&gt;""</formula>
    </cfRule>
  </conditionalFormatting>
  <conditionalFormatting sqref="A129:A132">
    <cfRule type="expression" dxfId="183" priority="36">
      <formula>A129&lt;&gt;""</formula>
    </cfRule>
  </conditionalFormatting>
  <conditionalFormatting sqref="A134:A137">
    <cfRule type="expression" dxfId="182" priority="35">
      <formula>A134&lt;&gt;""</formula>
    </cfRule>
  </conditionalFormatting>
  <conditionalFormatting sqref="A139:A142">
    <cfRule type="expression" dxfId="181" priority="34">
      <formula>A139&lt;&gt;""</formula>
    </cfRule>
  </conditionalFormatting>
  <conditionalFormatting sqref="A144:A147">
    <cfRule type="expression" dxfId="180" priority="33">
      <formula>A144&lt;&gt;""</formula>
    </cfRule>
  </conditionalFormatting>
  <conditionalFormatting sqref="A149:A152">
    <cfRule type="expression" dxfId="179" priority="32">
      <formula>A149&lt;&gt;""</formula>
    </cfRule>
  </conditionalFormatting>
  <conditionalFormatting sqref="A154:A157">
    <cfRule type="expression" dxfId="178" priority="31">
      <formula>A154&lt;&gt;""</formula>
    </cfRule>
  </conditionalFormatting>
  <conditionalFormatting sqref="A159:A162">
    <cfRule type="expression" dxfId="177" priority="30">
      <formula>A159&lt;&gt;""</formula>
    </cfRule>
  </conditionalFormatting>
  <conditionalFormatting sqref="A164:A167">
    <cfRule type="expression" dxfId="176" priority="29">
      <formula>A164&lt;&gt;""</formula>
    </cfRule>
  </conditionalFormatting>
  <conditionalFormatting sqref="A233:A236">
    <cfRule type="expression" dxfId="175" priority="122">
      <formula>A233&lt;&gt;""</formula>
    </cfRule>
  </conditionalFormatting>
  <conditionalFormatting sqref="A238:A241">
    <cfRule type="expression" dxfId="174" priority="112">
      <formula>A238&lt;&gt;""</formula>
    </cfRule>
  </conditionalFormatting>
  <conditionalFormatting sqref="A243:A246">
    <cfRule type="expression" dxfId="173" priority="103">
      <formula>A243&lt;&gt;""</formula>
    </cfRule>
  </conditionalFormatting>
  <conditionalFormatting sqref="A248:A251">
    <cfRule type="expression" dxfId="172" priority="102">
      <formula>A248&lt;&gt;""</formula>
    </cfRule>
  </conditionalFormatting>
  <conditionalFormatting sqref="A253:A256">
    <cfRule type="expression" dxfId="171" priority="101">
      <formula>A253&lt;&gt;""</formula>
    </cfRule>
  </conditionalFormatting>
  <conditionalFormatting sqref="A258:A261">
    <cfRule type="expression" dxfId="170" priority="100">
      <formula>A258&lt;&gt;""</formula>
    </cfRule>
  </conditionalFormatting>
  <conditionalFormatting sqref="A263:A266">
    <cfRule type="expression" dxfId="169" priority="99">
      <formula>A263&lt;&gt;""</formula>
    </cfRule>
  </conditionalFormatting>
  <conditionalFormatting sqref="A268:A271">
    <cfRule type="expression" dxfId="168" priority="98">
      <formula>A268&lt;&gt;""</formula>
    </cfRule>
  </conditionalFormatting>
  <conditionalFormatting sqref="A273:A276">
    <cfRule type="expression" dxfId="167" priority="97">
      <formula>A273&lt;&gt;""</formula>
    </cfRule>
  </conditionalFormatting>
  <conditionalFormatting sqref="A278:A281">
    <cfRule type="expression" dxfId="166" priority="96">
      <formula>A278&lt;&gt;""</formula>
    </cfRule>
  </conditionalFormatting>
  <conditionalFormatting sqref="B176">
    <cfRule type="cellIs" dxfId="165" priority="47" operator="equal">
      <formula>""</formula>
    </cfRule>
  </conditionalFormatting>
  <conditionalFormatting sqref="B233">
    <cfRule type="cellIs" dxfId="164" priority="4" operator="equal">
      <formula>""</formula>
    </cfRule>
  </conditionalFormatting>
  <conditionalFormatting sqref="B290">
    <cfRule type="cellIs" dxfId="163" priority="2" operator="equal">
      <formula>""</formula>
    </cfRule>
  </conditionalFormatting>
  <conditionalFormatting sqref="B119:C120 B121 C122">
    <cfRule type="cellIs" dxfId="162" priority="46" operator="equal">
      <formula>""</formula>
    </cfRule>
  </conditionalFormatting>
  <conditionalFormatting sqref="C134">
    <cfRule type="cellIs" dxfId="161" priority="40" operator="equal">
      <formula>""</formula>
    </cfRule>
  </conditionalFormatting>
  <conditionalFormatting sqref="C146">
    <cfRule type="cellIs" dxfId="160" priority="39" operator="equal">
      <formula>""</formula>
    </cfRule>
  </conditionalFormatting>
  <conditionalFormatting sqref="C158">
    <cfRule type="cellIs" dxfId="159" priority="38" operator="equal">
      <formula>""</formula>
    </cfRule>
  </conditionalFormatting>
  <conditionalFormatting sqref="E171">
    <cfRule type="expression" dxfId="158" priority="44">
      <formula>B164=""</formula>
    </cfRule>
  </conditionalFormatting>
  <conditionalFormatting sqref="E125:G131 E170:G171">
    <cfRule type="expression" dxfId="157" priority="45">
      <formula>#REF!="S"</formula>
    </cfRule>
  </conditionalFormatting>
  <conditionalFormatting sqref="E137:G143">
    <cfRule type="expression" dxfId="156" priority="43">
      <formula>#REF!="S"</formula>
    </cfRule>
  </conditionalFormatting>
  <conditionalFormatting sqref="E149:G155">
    <cfRule type="expression" dxfId="155" priority="42">
      <formula>#REF!="S"</formula>
    </cfRule>
  </conditionalFormatting>
  <conditionalFormatting sqref="E161:G167">
    <cfRule type="expression" dxfId="154" priority="41">
      <formula>#REF!="S"</formula>
    </cfRule>
  </conditionalFormatting>
  <conditionalFormatting sqref="E181:G228">
    <cfRule type="expression" dxfId="153" priority="189">
      <formula>$Q181&lt;&gt;""</formula>
    </cfRule>
  </conditionalFormatting>
  <conditionalFormatting sqref="E189:G189">
    <cfRule type="expression" dxfId="152" priority="183">
      <formula>$D189&gt;0.2</formula>
    </cfRule>
  </conditionalFormatting>
  <conditionalFormatting sqref="E197:G197">
    <cfRule type="expression" dxfId="151" priority="182">
      <formula>$D197&gt;0.2</formula>
    </cfRule>
  </conditionalFormatting>
  <conditionalFormatting sqref="E205:G205">
    <cfRule type="expression" dxfId="150" priority="181">
      <formula>$D205&gt;0.2</formula>
    </cfRule>
  </conditionalFormatting>
  <conditionalFormatting sqref="E213:G213">
    <cfRule type="expression" dxfId="149" priority="180">
      <formula>$D213&gt;0.2</formula>
    </cfRule>
  </conditionalFormatting>
  <conditionalFormatting sqref="E221:G221">
    <cfRule type="expression" dxfId="148" priority="179">
      <formula>$D221&gt;0.2</formula>
    </cfRule>
  </conditionalFormatting>
  <conditionalFormatting sqref="E238:G285">
    <cfRule type="expression" dxfId="147" priority="76">
      <formula>$Q238&lt;&gt;""</formula>
    </cfRule>
  </conditionalFormatting>
  <conditionalFormatting sqref="E246:G246">
    <cfRule type="expression" dxfId="146" priority="75">
      <formula>$D246&gt;0.2</formula>
    </cfRule>
  </conditionalFormatting>
  <conditionalFormatting sqref="E254:G254">
    <cfRule type="expression" dxfId="145" priority="74">
      <formula>$D254&gt;0.2</formula>
    </cfRule>
  </conditionalFormatting>
  <conditionalFormatting sqref="E262:G262">
    <cfRule type="expression" dxfId="144" priority="73">
      <formula>$D262&gt;0.2</formula>
    </cfRule>
  </conditionalFormatting>
  <conditionalFormatting sqref="E270:G270">
    <cfRule type="expression" dxfId="143" priority="72">
      <formula>$D270&gt;0.2</formula>
    </cfRule>
  </conditionalFormatting>
  <conditionalFormatting sqref="E278:G278">
    <cfRule type="expression" dxfId="142" priority="71">
      <formula>$D278&gt;0.2</formula>
    </cfRule>
  </conditionalFormatting>
  <conditionalFormatting sqref="E295:G342">
    <cfRule type="expression" dxfId="141" priority="68">
      <formula>$Q295&lt;&gt;""</formula>
    </cfRule>
  </conditionalFormatting>
  <conditionalFormatting sqref="E303:G303">
    <cfRule type="expression" dxfId="140" priority="66">
      <formula>$D303&gt;0.2</formula>
    </cfRule>
  </conditionalFormatting>
  <conditionalFormatting sqref="E311:G311">
    <cfRule type="expression" dxfId="139" priority="65">
      <formula>$D311&gt;0.2</formula>
    </cfRule>
  </conditionalFormatting>
  <conditionalFormatting sqref="E319:G319">
    <cfRule type="expression" dxfId="138" priority="64">
      <formula>$D319&gt;0.2</formula>
    </cfRule>
  </conditionalFormatting>
  <conditionalFormatting sqref="E327:G327">
    <cfRule type="expression" dxfId="137" priority="63">
      <formula>$D327&gt;0.2</formula>
    </cfRule>
  </conditionalFormatting>
  <conditionalFormatting sqref="E335:G335">
    <cfRule type="expression" dxfId="136" priority="62">
      <formula>$D335&gt;0.2</formula>
    </cfRule>
  </conditionalFormatting>
  <conditionalFormatting sqref="F177:F178">
    <cfRule type="cellIs" dxfId="135" priority="7" operator="notEqual">
      <formula>""</formula>
    </cfRule>
  </conditionalFormatting>
  <conditionalFormatting sqref="F234:F235">
    <cfRule type="cellIs" dxfId="134" priority="3" operator="notEqual">
      <formula>""</formula>
    </cfRule>
  </conditionalFormatting>
  <conditionalFormatting sqref="F291:F292">
    <cfRule type="cellIs" dxfId="133" priority="1" operator="notEqual">
      <formula>""</formula>
    </cfRule>
  </conditionalFormatting>
  <conditionalFormatting sqref="O62:O65">
    <cfRule type="expression" dxfId="132" priority="17">
      <formula>O62&lt;&gt;""</formula>
    </cfRule>
  </conditionalFormatting>
  <conditionalFormatting sqref="O67:O70">
    <cfRule type="expression" dxfId="131" priority="16">
      <formula>O67&lt;&gt;""</formula>
    </cfRule>
  </conditionalFormatting>
  <conditionalFormatting sqref="O72:O75">
    <cfRule type="expression" dxfId="130" priority="15">
      <formula>O72&lt;&gt;""</formula>
    </cfRule>
  </conditionalFormatting>
  <conditionalFormatting sqref="O77:O80">
    <cfRule type="expression" dxfId="129" priority="14">
      <formula>O77&lt;&gt;""</formula>
    </cfRule>
  </conditionalFormatting>
  <conditionalFormatting sqref="O82:O85">
    <cfRule type="expression" dxfId="128" priority="13">
      <formula>O82&lt;&gt;""</formula>
    </cfRule>
  </conditionalFormatting>
  <conditionalFormatting sqref="O87:O90">
    <cfRule type="expression" dxfId="127" priority="12">
      <formula>O87&lt;&gt;""</formula>
    </cfRule>
  </conditionalFormatting>
  <conditionalFormatting sqref="O92:O95">
    <cfRule type="expression" dxfId="126" priority="11">
      <formula>O92&lt;&gt;""</formula>
    </cfRule>
  </conditionalFormatting>
  <conditionalFormatting sqref="O97:O100">
    <cfRule type="expression" dxfId="125" priority="10">
      <formula>O97&lt;&gt;""</formula>
    </cfRule>
  </conditionalFormatting>
  <conditionalFormatting sqref="O102:O105">
    <cfRule type="expression" dxfId="124" priority="9">
      <formula>O102&lt;&gt;""</formula>
    </cfRule>
  </conditionalFormatting>
  <conditionalFormatting sqref="O107:O110">
    <cfRule type="expression" dxfId="123" priority="8">
      <formula>O107&lt;&gt;""</formula>
    </cfRule>
  </conditionalFormatting>
  <conditionalFormatting sqref="O176:O179">
    <cfRule type="expression" dxfId="122" priority="95">
      <formula>O176&lt;&gt;""</formula>
    </cfRule>
  </conditionalFormatting>
  <conditionalFormatting sqref="O181:O184">
    <cfRule type="expression" dxfId="121" priority="85">
      <formula>O181&lt;&gt;""</formula>
    </cfRule>
  </conditionalFormatting>
  <conditionalFormatting sqref="O186:O189">
    <cfRule type="expression" dxfId="120" priority="84">
      <formula>O186&lt;&gt;""</formula>
    </cfRule>
  </conditionalFormatting>
  <conditionalFormatting sqref="O191:O194">
    <cfRule type="expression" dxfId="119" priority="83">
      <formula>O191&lt;&gt;""</formula>
    </cfRule>
  </conditionalFormatting>
  <conditionalFormatting sqref="O196:O199">
    <cfRule type="expression" dxfId="118" priority="82">
      <formula>O196&lt;&gt;""</formula>
    </cfRule>
  </conditionalFormatting>
  <conditionalFormatting sqref="O201:O204">
    <cfRule type="expression" dxfId="117" priority="81">
      <formula>O201&lt;&gt;""</formula>
    </cfRule>
  </conditionalFormatting>
  <conditionalFormatting sqref="O206:O209">
    <cfRule type="expression" dxfId="116" priority="80">
      <formula>O206&lt;&gt;""</formula>
    </cfRule>
  </conditionalFormatting>
  <conditionalFormatting sqref="O211:O214">
    <cfRule type="expression" dxfId="115" priority="79">
      <formula>O211&lt;&gt;""</formula>
    </cfRule>
  </conditionalFormatting>
  <conditionalFormatting sqref="O216:O219">
    <cfRule type="expression" dxfId="114" priority="78">
      <formula>O216&lt;&gt;""</formula>
    </cfRule>
  </conditionalFormatting>
  <conditionalFormatting sqref="O221:O224">
    <cfRule type="expression" dxfId="113" priority="77">
      <formula>O221&lt;&gt;""</formula>
    </cfRule>
  </conditionalFormatting>
  <conditionalFormatting sqref="O290:O293">
    <cfRule type="expression" dxfId="112" priority="61">
      <formula>O290&lt;&gt;""</formula>
    </cfRule>
  </conditionalFormatting>
  <conditionalFormatting sqref="O295:O298">
    <cfRule type="expression" dxfId="111" priority="60">
      <formula>O295&lt;&gt;""</formula>
    </cfRule>
  </conditionalFormatting>
  <conditionalFormatting sqref="O300:O303">
    <cfRule type="expression" dxfId="110" priority="59">
      <formula>O300&lt;&gt;""</formula>
    </cfRule>
  </conditionalFormatting>
  <conditionalFormatting sqref="O305:O308">
    <cfRule type="expression" dxfId="109" priority="58">
      <formula>O305&lt;&gt;""</formula>
    </cfRule>
  </conditionalFormatting>
  <conditionalFormatting sqref="O310:O313">
    <cfRule type="expression" dxfId="108" priority="57">
      <formula>O310&lt;&gt;""</formula>
    </cfRule>
  </conditionalFormatting>
  <conditionalFormatting sqref="O315:O318">
    <cfRule type="expression" dxfId="107" priority="56">
      <formula>O315&lt;&gt;""</formula>
    </cfRule>
  </conditionalFormatting>
  <conditionalFormatting sqref="O320:O323">
    <cfRule type="expression" dxfId="106" priority="55">
      <formula>O320&lt;&gt;""</formula>
    </cfRule>
  </conditionalFormatting>
  <conditionalFormatting sqref="O325:O328">
    <cfRule type="expression" dxfId="105" priority="54">
      <formula>O325&lt;&gt;""</formula>
    </cfRule>
  </conditionalFormatting>
  <conditionalFormatting sqref="O330:O333">
    <cfRule type="expression" dxfId="104" priority="53">
      <formula>O330&lt;&gt;""</formula>
    </cfRule>
  </conditionalFormatting>
  <conditionalFormatting sqref="O335:O338">
    <cfRule type="expression" dxfId="103" priority="52">
      <formula>O335&lt;&gt;""</formula>
    </cfRule>
  </conditionalFormatting>
  <pageMargins left="0.32" right="0.18" top="0.27" bottom="0.21" header="0.31496062992125984" footer="0.01"/>
  <pageSetup paperSize="9" scale="96" orientation="portrait" horizontalDpi="4294967293" r:id="rId1"/>
  <headerFooter alignWithMargins="0"/>
  <rowBreaks count="5" manualBreakCount="5">
    <brk id="57" max="16383" man="1"/>
    <brk id="114" max="16383" man="1"/>
    <brk id="171" max="16383" man="1"/>
    <brk id="228" max="16383" man="1"/>
    <brk id="28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2ADA-5B80-4CB1-9881-FBA289DE128F}">
  <dimension ref="A1:AA342"/>
  <sheetViews>
    <sheetView showGridLines="0" tabSelected="1" view="pageBreakPreview" topLeftCell="A164" zoomScale="70" zoomScaleNormal="100" zoomScaleSheetLayoutView="70" workbookViewId="0">
      <selection activeCell="T117" sqref="T117"/>
    </sheetView>
  </sheetViews>
  <sheetFormatPr defaultColWidth="8.25" defaultRowHeight="14.15" customHeight="1" x14ac:dyDescent="0.2"/>
  <cols>
    <col min="1" max="1" width="3.75" style="73" customWidth="1"/>
    <col min="2" max="2" width="3.75" style="4" customWidth="1"/>
    <col min="3" max="3" width="6.08203125" style="4" customWidth="1"/>
    <col min="4" max="4" width="9.33203125" style="4" customWidth="1"/>
    <col min="5" max="5" width="3.33203125" style="4" customWidth="1"/>
    <col min="6" max="6" width="11" style="4" customWidth="1"/>
    <col min="7" max="7" width="12.5" style="4" customWidth="1"/>
    <col min="8" max="8" width="1.5" style="4" customWidth="1"/>
    <col min="9" max="9" width="8.1640625" style="4" customWidth="1"/>
    <col min="10" max="10" width="5.83203125" style="4" customWidth="1"/>
    <col min="11" max="11" width="10.58203125" style="4" customWidth="1"/>
    <col min="12" max="12" width="4.25" style="4" customWidth="1"/>
    <col min="13" max="13" width="3.75" style="4" customWidth="1"/>
    <col min="14" max="14" width="6.08203125" style="4" customWidth="1"/>
    <col min="15" max="15" width="3.75" style="75" customWidth="1"/>
    <col min="16" max="17" width="8.25" style="4"/>
    <col min="18" max="18" width="15.83203125" style="4" customWidth="1"/>
    <col min="19" max="21" width="8.75" style="4" customWidth="1"/>
    <col min="22" max="22" width="4.6640625" style="4" customWidth="1"/>
    <col min="23" max="24" width="10.4140625" style="4" customWidth="1"/>
    <col min="25" max="16384" width="8.25" style="4"/>
  </cols>
  <sheetData>
    <row r="1" spans="1:17" s="6" customFormat="1" ht="14.15" customHeight="1" x14ac:dyDescent="0.2">
      <c r="A1" s="74"/>
      <c r="B1" s="129"/>
      <c r="D1" s="2"/>
      <c r="E1" s="2"/>
      <c r="F1" s="2"/>
      <c r="G1" s="2"/>
      <c r="H1" s="2"/>
      <c r="I1" s="2"/>
      <c r="J1" s="2"/>
      <c r="K1" s="2"/>
      <c r="L1" s="2"/>
      <c r="M1" s="133" t="s">
        <v>0</v>
      </c>
      <c r="N1" s="134"/>
      <c r="O1" s="83"/>
      <c r="Q1" s="84" t="s">
        <v>47</v>
      </c>
    </row>
    <row r="2" spans="1:17" s="6" customFormat="1" ht="14.15" customHeight="1" x14ac:dyDescent="0.2">
      <c r="A2" s="74"/>
      <c r="B2" s="85"/>
      <c r="M2" s="135">
        <v>20</v>
      </c>
      <c r="N2" s="136"/>
      <c r="O2" s="83"/>
      <c r="Q2" s="84"/>
    </row>
    <row r="3" spans="1:17" s="6" customFormat="1" ht="14.15" customHeight="1" x14ac:dyDescent="0.2">
      <c r="A3" s="74"/>
      <c r="B3" s="85"/>
      <c r="M3" s="137"/>
      <c r="N3" s="136"/>
      <c r="O3" s="83"/>
      <c r="Q3" s="84"/>
    </row>
    <row r="4" spans="1:17" s="6" customFormat="1" ht="14.15" customHeight="1" thickBot="1" x14ac:dyDescent="0.25">
      <c r="A4" s="74"/>
      <c r="B4" s="85"/>
      <c r="M4" s="138"/>
      <c r="N4" s="139"/>
      <c r="O4" s="83"/>
      <c r="Q4" s="84"/>
    </row>
    <row r="5" spans="1:17" s="6" customFormat="1" ht="14.15" customHeight="1" x14ac:dyDescent="0.2">
      <c r="A5" s="74"/>
      <c r="B5" s="85"/>
      <c r="N5" s="10"/>
      <c r="O5" s="83"/>
      <c r="Q5" s="84"/>
    </row>
    <row r="6" spans="1:17" s="6" customFormat="1" ht="14.15" customHeight="1" x14ac:dyDescent="0.2">
      <c r="A6" s="74"/>
      <c r="B6" s="85"/>
      <c r="N6" s="10"/>
      <c r="O6" s="83"/>
      <c r="Q6" s="84"/>
    </row>
    <row r="7" spans="1:17" s="6" customFormat="1" ht="14.15" customHeight="1" x14ac:dyDescent="0.2">
      <c r="A7" s="74"/>
      <c r="B7" s="85"/>
      <c r="N7" s="10"/>
      <c r="O7" s="83"/>
      <c r="Q7" s="84"/>
    </row>
    <row r="8" spans="1:17" s="6" customFormat="1" ht="14.15" customHeight="1" x14ac:dyDescent="0.2">
      <c r="A8" s="74"/>
      <c r="B8" s="85"/>
      <c r="N8" s="10"/>
      <c r="O8" s="83"/>
      <c r="Q8" s="84"/>
    </row>
    <row r="9" spans="1:17" s="6" customFormat="1" ht="14.15" customHeight="1" x14ac:dyDescent="0.2">
      <c r="A9" s="74"/>
      <c r="B9" s="85"/>
      <c r="N9" s="10"/>
      <c r="O9" s="83"/>
      <c r="Q9" s="84"/>
    </row>
    <row r="10" spans="1:17" s="6" customFormat="1" ht="14.15" customHeight="1" x14ac:dyDescent="0.2">
      <c r="A10" s="74"/>
      <c r="B10" s="85"/>
      <c r="N10" s="10"/>
      <c r="O10" s="83"/>
      <c r="Q10" s="84"/>
    </row>
    <row r="11" spans="1:17" s="6" customFormat="1" ht="14.15" customHeight="1" x14ac:dyDescent="0.2">
      <c r="A11" s="74"/>
      <c r="B11" s="85"/>
      <c r="N11" s="10"/>
      <c r="O11" s="83"/>
      <c r="Q11" s="84"/>
    </row>
    <row r="12" spans="1:17" s="6" customFormat="1" ht="14.15" customHeight="1" x14ac:dyDescent="0.2">
      <c r="A12" s="74"/>
      <c r="B12" s="85"/>
      <c r="N12" s="10"/>
      <c r="O12" s="83"/>
      <c r="Q12" s="84"/>
    </row>
    <row r="13" spans="1:17" s="6" customFormat="1" ht="14.15" customHeight="1" x14ac:dyDescent="0.2">
      <c r="A13" s="74"/>
      <c r="B13" s="85"/>
      <c r="N13" s="10"/>
      <c r="O13" s="83"/>
      <c r="Q13" s="84"/>
    </row>
    <row r="14" spans="1:17" s="6" customFormat="1" ht="14.15" customHeight="1" x14ac:dyDescent="0.2">
      <c r="A14" s="74"/>
      <c r="B14" s="85"/>
      <c r="N14" s="10"/>
      <c r="O14" s="83"/>
      <c r="Q14" s="84"/>
    </row>
    <row r="15" spans="1:17" s="6" customFormat="1" ht="14.15" customHeight="1" x14ac:dyDescent="0.2">
      <c r="A15" s="74"/>
      <c r="B15" s="85"/>
      <c r="N15" s="10"/>
      <c r="O15" s="83"/>
      <c r="Q15" s="84"/>
    </row>
    <row r="16" spans="1:17" s="6" customFormat="1" ht="14.15" customHeight="1" x14ac:dyDescent="0.2">
      <c r="A16" s="74"/>
      <c r="B16" s="85"/>
      <c r="N16" s="10"/>
      <c r="O16" s="83"/>
      <c r="Q16" s="84"/>
    </row>
    <row r="17" spans="1:17" s="6" customFormat="1" ht="14.15" customHeight="1" x14ac:dyDescent="0.2">
      <c r="A17" s="74"/>
      <c r="B17" s="85"/>
      <c r="N17" s="10"/>
      <c r="O17" s="83"/>
      <c r="Q17" s="84"/>
    </row>
    <row r="18" spans="1:17" s="6" customFormat="1" ht="14.15" customHeight="1" x14ac:dyDescent="0.2">
      <c r="A18" s="74"/>
      <c r="B18" s="85"/>
      <c r="N18" s="10"/>
      <c r="O18" s="83"/>
      <c r="Q18" s="84"/>
    </row>
    <row r="19" spans="1:17" s="6" customFormat="1" ht="14.15" customHeight="1" x14ac:dyDescent="0.2">
      <c r="A19" s="74"/>
      <c r="B19" s="85"/>
      <c r="N19" s="10"/>
      <c r="O19" s="83"/>
      <c r="Q19" s="84"/>
    </row>
    <row r="20" spans="1:17" s="6" customFormat="1" ht="14.15" customHeight="1" x14ac:dyDescent="0.2">
      <c r="A20" s="74"/>
      <c r="B20" s="85"/>
      <c r="N20" s="10"/>
      <c r="O20" s="83"/>
      <c r="Q20" s="84"/>
    </row>
    <row r="21" spans="1:17" s="6" customFormat="1" ht="14.15" customHeight="1" x14ac:dyDescent="0.2">
      <c r="A21" s="74"/>
      <c r="B21" s="85"/>
      <c r="N21" s="10"/>
      <c r="O21" s="83"/>
      <c r="Q21" s="84"/>
    </row>
    <row r="22" spans="1:17" s="6" customFormat="1" ht="14.15" customHeight="1" x14ac:dyDescent="0.2">
      <c r="A22" s="74"/>
      <c r="B22" s="85"/>
      <c r="N22" s="10"/>
      <c r="O22" s="83"/>
      <c r="Q22" s="84"/>
    </row>
    <row r="23" spans="1:17" s="6" customFormat="1" ht="14.15" customHeight="1" x14ac:dyDescent="0.2">
      <c r="A23" s="74"/>
      <c r="B23" s="85"/>
      <c r="N23" s="10"/>
      <c r="O23" s="83"/>
      <c r="Q23" s="84"/>
    </row>
    <row r="24" spans="1:17" s="6" customFormat="1" ht="14.15" customHeight="1" x14ac:dyDescent="0.2">
      <c r="A24" s="74"/>
      <c r="B24" s="85"/>
      <c r="N24" s="10"/>
      <c r="O24" s="83"/>
      <c r="Q24" s="84"/>
    </row>
    <row r="25" spans="1:17" s="6" customFormat="1" ht="14.15" customHeight="1" x14ac:dyDescent="0.2">
      <c r="A25" s="74"/>
      <c r="B25" s="85"/>
      <c r="N25" s="10"/>
      <c r="O25" s="83"/>
      <c r="Q25" s="84"/>
    </row>
    <row r="26" spans="1:17" s="6" customFormat="1" ht="14.15" customHeight="1" x14ac:dyDescent="0.2">
      <c r="A26" s="74"/>
      <c r="B26" s="85"/>
      <c r="N26" s="10"/>
      <c r="O26" s="83"/>
      <c r="Q26" s="84"/>
    </row>
    <row r="27" spans="1:17" s="6" customFormat="1" ht="14.15" customHeight="1" x14ac:dyDescent="0.2">
      <c r="A27" s="74"/>
      <c r="B27" s="85"/>
      <c r="N27" s="10"/>
      <c r="O27" s="83"/>
      <c r="Q27" s="84"/>
    </row>
    <row r="28" spans="1:17" s="6" customFormat="1" ht="14.15" customHeight="1" x14ac:dyDescent="0.2">
      <c r="A28" s="74"/>
      <c r="B28" s="85"/>
      <c r="N28" s="10"/>
      <c r="O28" s="83"/>
      <c r="Q28" s="84"/>
    </row>
    <row r="29" spans="1:17" s="6" customFormat="1" ht="14.15" customHeight="1" x14ac:dyDescent="0.2">
      <c r="A29" s="74"/>
      <c r="B29" s="85"/>
      <c r="N29" s="10"/>
      <c r="O29" s="83"/>
      <c r="Q29" s="84"/>
    </row>
    <row r="30" spans="1:17" s="6" customFormat="1" ht="14.15" customHeight="1" x14ac:dyDescent="0.2">
      <c r="A30" s="74"/>
      <c r="B30" s="85"/>
      <c r="N30" s="10"/>
      <c r="O30" s="83"/>
      <c r="Q30" s="84"/>
    </row>
    <row r="31" spans="1:17" s="6" customFormat="1" ht="14.15" customHeight="1" x14ac:dyDescent="0.2">
      <c r="A31" s="74"/>
      <c r="B31" s="85"/>
      <c r="N31" s="10"/>
      <c r="O31" s="83"/>
      <c r="Q31" s="84"/>
    </row>
    <row r="32" spans="1:17" s="6" customFormat="1" ht="14.15" customHeight="1" x14ac:dyDescent="0.2">
      <c r="A32" s="74"/>
      <c r="B32" s="85"/>
      <c r="N32" s="10"/>
      <c r="O32" s="83"/>
      <c r="Q32" s="84"/>
    </row>
    <row r="33" spans="1:17" s="6" customFormat="1" ht="14.15" customHeight="1" x14ac:dyDescent="0.2">
      <c r="A33" s="74"/>
      <c r="B33" s="85"/>
      <c r="N33" s="10"/>
      <c r="O33" s="83"/>
      <c r="Q33" s="84"/>
    </row>
    <row r="34" spans="1:17" s="6" customFormat="1" ht="14.15" customHeight="1" x14ac:dyDescent="0.2">
      <c r="A34" s="74"/>
      <c r="B34" s="85"/>
      <c r="N34" s="10"/>
      <c r="O34" s="83"/>
      <c r="Q34" s="84"/>
    </row>
    <row r="35" spans="1:17" s="6" customFormat="1" ht="14.15" customHeight="1" x14ac:dyDescent="0.2">
      <c r="A35" s="74"/>
      <c r="B35" s="85"/>
      <c r="N35" s="10"/>
      <c r="O35" s="83"/>
      <c r="Q35" s="84"/>
    </row>
    <row r="36" spans="1:17" s="6" customFormat="1" ht="14.15" customHeight="1" x14ac:dyDescent="0.2">
      <c r="A36" s="74"/>
      <c r="B36" s="85"/>
      <c r="N36" s="10"/>
      <c r="O36" s="83"/>
      <c r="Q36" s="84"/>
    </row>
    <row r="37" spans="1:17" s="6" customFormat="1" ht="14.15" customHeight="1" x14ac:dyDescent="0.2">
      <c r="A37" s="74"/>
      <c r="B37" s="85"/>
      <c r="N37" s="10"/>
      <c r="O37" s="83"/>
      <c r="Q37" s="84"/>
    </row>
    <row r="38" spans="1:17" s="6" customFormat="1" ht="14.15" customHeight="1" x14ac:dyDescent="0.2">
      <c r="A38" s="74"/>
      <c r="B38" s="85"/>
      <c r="N38" s="10"/>
      <c r="O38" s="83"/>
      <c r="Q38" s="84"/>
    </row>
    <row r="39" spans="1:17" s="6" customFormat="1" ht="14.15" customHeight="1" x14ac:dyDescent="0.2">
      <c r="A39" s="74"/>
      <c r="B39" s="85"/>
      <c r="N39" s="10"/>
      <c r="O39" s="83"/>
      <c r="Q39" s="84"/>
    </row>
    <row r="40" spans="1:17" s="6" customFormat="1" ht="14.15" customHeight="1" x14ac:dyDescent="0.2">
      <c r="A40" s="74"/>
      <c r="B40" s="85"/>
      <c r="N40" s="10"/>
      <c r="O40" s="83"/>
      <c r="Q40" s="84"/>
    </row>
    <row r="41" spans="1:17" s="6" customFormat="1" ht="14.15" customHeight="1" x14ac:dyDescent="0.2">
      <c r="A41" s="74"/>
      <c r="B41" s="85"/>
      <c r="N41" s="10"/>
      <c r="O41" s="83"/>
      <c r="Q41" s="84"/>
    </row>
    <row r="42" spans="1:17" s="6" customFormat="1" ht="14.15" customHeight="1" x14ac:dyDescent="0.2">
      <c r="A42" s="74"/>
      <c r="B42" s="85"/>
      <c r="N42" s="10"/>
      <c r="O42" s="83"/>
      <c r="Q42" s="84"/>
    </row>
    <row r="43" spans="1:17" s="6" customFormat="1" ht="14.15" customHeight="1" x14ac:dyDescent="0.2">
      <c r="A43" s="74"/>
      <c r="B43" s="85"/>
      <c r="N43" s="10"/>
      <c r="O43" s="83"/>
      <c r="Q43" s="84"/>
    </row>
    <row r="44" spans="1:17" s="6" customFormat="1" ht="14.15" customHeight="1" x14ac:dyDescent="0.2">
      <c r="A44" s="74"/>
      <c r="B44" s="85"/>
      <c r="N44" s="10"/>
      <c r="O44" s="83"/>
      <c r="Q44" s="84"/>
    </row>
    <row r="45" spans="1:17" s="6" customFormat="1" ht="14.15" customHeight="1" x14ac:dyDescent="0.2">
      <c r="A45" s="74"/>
      <c r="B45" s="85"/>
      <c r="N45" s="10"/>
      <c r="O45" s="83"/>
      <c r="Q45" s="84"/>
    </row>
    <row r="46" spans="1:17" s="6" customFormat="1" ht="14.15" customHeight="1" x14ac:dyDescent="0.2">
      <c r="A46" s="74"/>
      <c r="B46" s="85"/>
      <c r="N46" s="10"/>
      <c r="O46" s="83"/>
      <c r="Q46" s="84"/>
    </row>
    <row r="47" spans="1:17" s="6" customFormat="1" ht="14.15" customHeight="1" x14ac:dyDescent="0.2">
      <c r="A47" s="74"/>
      <c r="B47" s="85"/>
      <c r="N47" s="10"/>
      <c r="O47" s="83"/>
      <c r="Q47" s="84"/>
    </row>
    <row r="48" spans="1:17" s="6" customFormat="1" ht="14.15" customHeight="1" x14ac:dyDescent="0.2">
      <c r="A48" s="74"/>
      <c r="B48" s="85"/>
      <c r="N48" s="10"/>
      <c r="O48" s="83"/>
      <c r="Q48" s="84"/>
    </row>
    <row r="49" spans="1:24" s="6" customFormat="1" ht="14.15" customHeight="1" x14ac:dyDescent="0.2">
      <c r="A49" s="74"/>
      <c r="B49" s="85"/>
      <c r="N49" s="10"/>
      <c r="O49" s="83"/>
      <c r="Q49" s="84"/>
    </row>
    <row r="50" spans="1:24" s="6" customFormat="1" ht="14.15" customHeight="1" x14ac:dyDescent="0.2">
      <c r="A50" s="74"/>
      <c r="B50" s="85"/>
      <c r="N50" s="10"/>
      <c r="O50" s="83"/>
      <c r="Q50" s="84"/>
    </row>
    <row r="51" spans="1:24" s="6" customFormat="1" ht="14.15" customHeight="1" x14ac:dyDescent="0.2">
      <c r="A51" s="74"/>
      <c r="B51" s="85"/>
      <c r="N51" s="10"/>
      <c r="O51" s="83"/>
      <c r="Q51" s="84"/>
    </row>
    <row r="52" spans="1:24" s="6" customFormat="1" ht="14.15" customHeight="1" x14ac:dyDescent="0.2">
      <c r="A52" s="74"/>
      <c r="B52" s="85"/>
      <c r="N52" s="10"/>
      <c r="O52" s="83"/>
      <c r="Q52" s="84"/>
    </row>
    <row r="53" spans="1:24" s="6" customFormat="1" ht="14.15" customHeight="1" x14ac:dyDescent="0.2">
      <c r="A53" s="74"/>
      <c r="B53" s="85"/>
      <c r="N53" s="10"/>
      <c r="O53" s="83"/>
      <c r="Q53" s="84"/>
    </row>
    <row r="54" spans="1:24" s="6" customFormat="1" ht="14.15" customHeight="1" x14ac:dyDescent="0.2">
      <c r="A54" s="74"/>
      <c r="B54" s="85"/>
      <c r="N54" s="10"/>
      <c r="O54" s="83"/>
      <c r="Q54" s="84"/>
    </row>
    <row r="55" spans="1:24" s="6" customFormat="1" ht="14.15" customHeight="1" x14ac:dyDescent="0.2">
      <c r="A55" s="74"/>
      <c r="B55" s="85"/>
      <c r="N55" s="10"/>
      <c r="O55" s="83"/>
      <c r="Q55" s="84"/>
    </row>
    <row r="56" spans="1:24" s="6" customFormat="1" ht="14.15" customHeight="1" x14ac:dyDescent="0.2">
      <c r="A56" s="74"/>
      <c r="B56" s="85"/>
      <c r="N56" s="10"/>
      <c r="O56" s="83"/>
      <c r="Q56" s="84"/>
    </row>
    <row r="57" spans="1:24" s="6" customFormat="1" ht="14.15" customHeight="1" thickBot="1" x14ac:dyDescent="0.25">
      <c r="A57" s="74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13"/>
      <c r="O57" s="83"/>
      <c r="Q57" s="84"/>
    </row>
    <row r="58" spans="1:24" ht="14" customHeight="1" x14ac:dyDescent="0.3">
      <c r="B58" s="133" t="s">
        <v>0</v>
      </c>
      <c r="C58" s="167"/>
      <c r="D58" s="37"/>
      <c r="E58" s="37"/>
      <c r="F58" s="37"/>
      <c r="G58" s="38"/>
      <c r="H58" s="38"/>
      <c r="I58" s="38"/>
      <c r="J58" s="38"/>
      <c r="K58" s="39"/>
      <c r="L58" s="40"/>
      <c r="O58" s="121"/>
      <c r="Q58" s="4" t="s">
        <v>15</v>
      </c>
    </row>
    <row r="59" spans="1:24" ht="14" customHeight="1" x14ac:dyDescent="0.3">
      <c r="B59" s="135">
        <f>M2+1</f>
        <v>21</v>
      </c>
      <c r="C59" s="168"/>
      <c r="D59" s="124"/>
      <c r="E59" s="124"/>
      <c r="F59" s="124"/>
      <c r="G59" s="21"/>
      <c r="H59" s="21"/>
      <c r="I59" s="21"/>
      <c r="J59" s="21"/>
      <c r="K59" s="125"/>
      <c r="L59" s="126"/>
      <c r="O59" s="121"/>
      <c r="R59" s="4" t="s">
        <v>16</v>
      </c>
      <c r="S59" s="78">
        <v>1</v>
      </c>
    </row>
    <row r="60" spans="1:24" ht="14" customHeight="1" x14ac:dyDescent="0.3">
      <c r="B60" s="169"/>
      <c r="C60" s="168"/>
      <c r="D60" s="124"/>
      <c r="E60" s="124"/>
      <c r="F60" s="124"/>
      <c r="G60" s="172" t="str">
        <f>W61</f>
        <v>SS 1/3/5</v>
      </c>
      <c r="H60" s="173"/>
      <c r="I60" s="173"/>
      <c r="J60" s="21"/>
      <c r="K60" s="125"/>
      <c r="L60" s="126"/>
      <c r="O60" s="121"/>
      <c r="R60" s="4" t="s">
        <v>17</v>
      </c>
      <c r="S60" s="78">
        <v>1</v>
      </c>
    </row>
    <row r="61" spans="1:24" ht="14" customHeight="1" thickBot="1" x14ac:dyDescent="0.35">
      <c r="B61" s="170"/>
      <c r="C61" s="171"/>
      <c r="D61" s="124"/>
      <c r="E61" s="124"/>
      <c r="F61" s="124"/>
      <c r="G61" s="173"/>
      <c r="H61" s="173"/>
      <c r="I61" s="173"/>
      <c r="J61" s="21"/>
      <c r="K61" s="125"/>
      <c r="L61" s="126"/>
      <c r="O61" s="121"/>
      <c r="R61" s="4" t="s">
        <v>14</v>
      </c>
      <c r="S61" s="78">
        <v>1</v>
      </c>
      <c r="T61" s="78">
        <v>3</v>
      </c>
      <c r="U61" s="78">
        <v>5</v>
      </c>
      <c r="W61" s="4" t="str">
        <f>"SS "&amp;S61&amp;IF(T61="","","/"&amp;T61)&amp;IF(U61="","","/"&amp;U61)</f>
        <v>SS 1/3/5</v>
      </c>
      <c r="X61" s="4" t="str">
        <f>TEXT(S61,"#0")&amp;IF(T61="","","/"&amp;T61)&amp;IF(U61="","","/"&amp;U61)</f>
        <v>1/3/5</v>
      </c>
    </row>
    <row r="62" spans="1:24" ht="14" customHeight="1" x14ac:dyDescent="0.2">
      <c r="A62" s="166" t="str">
        <f>IFERROR(IF(AND($G60&lt;&gt;"",MOD($S$61,10)=1),$G60,""),"")</f>
        <v>SS 1/3/5</v>
      </c>
      <c r="B62" s="41"/>
      <c r="C62" s="42"/>
      <c r="D62" s="42"/>
      <c r="E62" s="43"/>
      <c r="F62" s="43"/>
      <c r="G62" s="21"/>
      <c r="H62" s="21"/>
      <c r="I62" s="21"/>
      <c r="J62" s="21"/>
      <c r="K62" s="21"/>
      <c r="L62" s="21"/>
      <c r="M62" s="71"/>
      <c r="N62" s="44"/>
      <c r="O62" s="132"/>
      <c r="R62" s="4" t="s">
        <v>18</v>
      </c>
      <c r="S62" s="276" t="s">
        <v>32</v>
      </c>
      <c r="T62" s="276"/>
      <c r="U62" s="276"/>
    </row>
    <row r="63" spans="1:24" ht="14" customHeight="1" x14ac:dyDescent="0.35">
      <c r="A63" s="166"/>
      <c r="B63" s="45"/>
      <c r="C63" s="43"/>
      <c r="D63" s="43"/>
      <c r="E63" s="43"/>
      <c r="F63" s="43"/>
      <c r="G63" s="46"/>
      <c r="H63" s="47"/>
      <c r="I63" s="21"/>
      <c r="J63" s="21"/>
      <c r="K63" s="21"/>
      <c r="L63" s="48"/>
      <c r="M63" s="48"/>
      <c r="N63" s="44"/>
      <c r="O63" s="132"/>
      <c r="R63" s="4" t="s">
        <v>33</v>
      </c>
      <c r="S63" s="78">
        <v>2</v>
      </c>
      <c r="T63" s="4" t="s">
        <v>1</v>
      </c>
    </row>
    <row r="64" spans="1:24" ht="14" customHeight="1" x14ac:dyDescent="0.35">
      <c r="A64" s="166"/>
      <c r="B64" s="45"/>
      <c r="C64" s="43"/>
      <c r="D64" s="43"/>
      <c r="E64" s="43"/>
      <c r="F64" s="43"/>
      <c r="G64" s="47"/>
      <c r="H64" s="47"/>
      <c r="I64" s="21"/>
      <c r="J64" s="49"/>
      <c r="K64" s="21"/>
      <c r="L64" s="48"/>
      <c r="M64" s="48"/>
      <c r="N64" s="44"/>
      <c r="O64" s="132"/>
      <c r="R64" s="4" t="s">
        <v>19</v>
      </c>
      <c r="S64" s="273" t="s">
        <v>30</v>
      </c>
      <c r="T64" s="274"/>
      <c r="U64" s="275"/>
    </row>
    <row r="65" spans="1:23" ht="14" customHeight="1" x14ac:dyDescent="0.2">
      <c r="A65" s="166"/>
      <c r="B65" s="50"/>
      <c r="C65" s="51"/>
      <c r="D65" s="51"/>
      <c r="E65" s="52"/>
      <c r="F65" s="52"/>
      <c r="G65" s="52"/>
      <c r="H65" s="52"/>
      <c r="I65" s="52"/>
      <c r="J65" s="52"/>
      <c r="K65" s="52"/>
      <c r="L65" s="52"/>
      <c r="M65" s="51"/>
      <c r="N65" s="53"/>
      <c r="O65" s="132"/>
      <c r="R65" s="4" t="s">
        <v>27</v>
      </c>
      <c r="S65" s="78">
        <v>2</v>
      </c>
      <c r="T65" s="78">
        <v>3</v>
      </c>
      <c r="U65" s="78" t="s">
        <v>29</v>
      </c>
      <c r="W65" s="4" t="str">
        <f>TEXT(S65,"#")&amp;IF(T65="","","/"&amp;T65)&amp;IF(U65="","","/"&amp;U65)</f>
        <v>2/3/5A</v>
      </c>
    </row>
    <row r="66" spans="1:23" ht="14" customHeight="1" x14ac:dyDescent="0.2">
      <c r="B66" s="50"/>
      <c r="C66" s="51"/>
      <c r="D66" s="51"/>
      <c r="E66" s="52"/>
      <c r="F66" s="52"/>
      <c r="G66" s="52"/>
      <c r="H66" s="52"/>
      <c r="I66" s="52"/>
      <c r="J66" s="52"/>
      <c r="K66" s="52"/>
      <c r="L66" s="52"/>
      <c r="M66" s="51"/>
      <c r="N66" s="53"/>
      <c r="O66" s="121"/>
      <c r="R66" s="4" t="s">
        <v>28</v>
      </c>
      <c r="S66" s="273" t="s">
        <v>31</v>
      </c>
      <c r="T66" s="274"/>
      <c r="U66" s="275"/>
    </row>
    <row r="67" spans="1:23" ht="14" customHeight="1" x14ac:dyDescent="0.2">
      <c r="A67" s="166" t="str">
        <f>IFERROR(IF(AND($G60&lt;&gt;"",MOD($S$61,10)=2),$G60,""),"")</f>
        <v/>
      </c>
      <c r="B67" s="54"/>
      <c r="C67" s="55"/>
      <c r="D67" s="55"/>
      <c r="E67" s="21"/>
      <c r="F67" s="21"/>
      <c r="G67" s="21"/>
      <c r="H67" s="21"/>
      <c r="I67" s="19"/>
      <c r="J67" s="19"/>
      <c r="K67" s="21"/>
      <c r="L67" s="21"/>
      <c r="M67" s="56"/>
      <c r="N67" s="57"/>
      <c r="O67" s="132"/>
      <c r="R67" s="4" t="s">
        <v>24</v>
      </c>
      <c r="S67" s="78">
        <v>0.1</v>
      </c>
      <c r="T67" s="4" t="s">
        <v>1</v>
      </c>
      <c r="W67" s="4" t="str">
        <f>IF(S67="","",(TEXT($S$67,"(0.000)")))</f>
        <v>(0.100)</v>
      </c>
    </row>
    <row r="68" spans="1:23" ht="14" customHeight="1" x14ac:dyDescent="0.2">
      <c r="A68" s="166"/>
      <c r="B68" s="54"/>
      <c r="C68" s="55"/>
      <c r="D68" s="55"/>
      <c r="E68" s="21"/>
      <c r="F68" s="21"/>
      <c r="G68" s="21"/>
      <c r="H68" s="21"/>
      <c r="I68" s="23"/>
      <c r="J68" s="19"/>
      <c r="K68" s="21"/>
      <c r="L68" s="21"/>
      <c r="M68" s="56"/>
      <c r="N68" s="57"/>
      <c r="O68" s="132"/>
      <c r="R68" s="4" t="s">
        <v>20</v>
      </c>
      <c r="S68" s="77">
        <f>7.066+1.212</f>
        <v>8.2780000000000005</v>
      </c>
      <c r="T68" s="4" t="s">
        <v>1</v>
      </c>
    </row>
    <row r="69" spans="1:23" ht="14" customHeight="1" x14ac:dyDescent="0.2">
      <c r="A69" s="166"/>
      <c r="B69" s="54"/>
      <c r="C69" s="55"/>
      <c r="D69" s="55"/>
      <c r="E69" s="21"/>
      <c r="F69" s="21"/>
      <c r="G69" s="21"/>
      <c r="H69" s="21"/>
      <c r="I69" s="23"/>
      <c r="J69" s="21"/>
      <c r="K69" s="21"/>
      <c r="L69" s="21"/>
      <c r="M69" s="56"/>
      <c r="N69" s="57"/>
      <c r="O69" s="132"/>
      <c r="R69" s="4" t="s">
        <v>21</v>
      </c>
      <c r="S69" s="78">
        <v>12</v>
      </c>
      <c r="T69" s="4" t="s">
        <v>26</v>
      </c>
      <c r="W69" s="4">
        <f>ROUNDDOWN(S68/S69*60,1)</f>
        <v>41.3</v>
      </c>
    </row>
    <row r="70" spans="1:23" ht="14" customHeight="1" x14ac:dyDescent="0.2">
      <c r="A70" s="166"/>
      <c r="B70" s="54"/>
      <c r="C70" s="55"/>
      <c r="D70" s="55"/>
      <c r="E70" s="21"/>
      <c r="F70" s="21"/>
      <c r="G70" s="21"/>
      <c r="H70" s="21"/>
      <c r="I70" s="23"/>
      <c r="J70" s="21"/>
      <c r="K70" s="21"/>
      <c r="L70" s="21"/>
      <c r="M70" s="56"/>
      <c r="N70" s="57"/>
      <c r="O70" s="132"/>
      <c r="R70" s="4" t="s">
        <v>22</v>
      </c>
      <c r="S70" s="78">
        <v>1</v>
      </c>
      <c r="T70" s="79" t="s">
        <v>23</v>
      </c>
      <c r="U70" s="78">
        <v>4</v>
      </c>
    </row>
    <row r="71" spans="1:23" ht="14" customHeight="1" x14ac:dyDescent="0.2">
      <c r="B71" s="54"/>
      <c r="C71" s="55"/>
      <c r="D71" s="55"/>
      <c r="E71" s="21"/>
      <c r="F71" s="21"/>
      <c r="G71" s="21"/>
      <c r="H71" s="21"/>
      <c r="I71" s="23"/>
      <c r="J71" s="21"/>
      <c r="K71" s="21"/>
      <c r="L71" s="21"/>
      <c r="M71" s="56"/>
      <c r="N71" s="57"/>
      <c r="O71" s="121"/>
    </row>
    <row r="72" spans="1:23" ht="14" customHeight="1" x14ac:dyDescent="0.2">
      <c r="A72" s="166" t="str">
        <f>IFERROR(IF(AND($G60&lt;&gt;"",MOD($S$61,10)=3),$G60,""),"")</f>
        <v/>
      </c>
      <c r="B72" s="54"/>
      <c r="C72" s="55"/>
      <c r="D72" s="55"/>
      <c r="E72" s="21"/>
      <c r="F72" s="21"/>
      <c r="G72" s="21"/>
      <c r="H72" s="21"/>
      <c r="I72" s="23"/>
      <c r="J72" s="21"/>
      <c r="K72" s="21"/>
      <c r="L72" s="21"/>
      <c r="M72" s="56"/>
      <c r="N72" s="57"/>
      <c r="O72" s="132"/>
    </row>
    <row r="73" spans="1:23" ht="14" customHeight="1" x14ac:dyDescent="0.2">
      <c r="A73" s="166"/>
      <c r="B73" s="54"/>
      <c r="C73" s="55"/>
      <c r="D73" s="55"/>
      <c r="E73" s="21"/>
      <c r="F73" s="21"/>
      <c r="G73" s="21"/>
      <c r="H73" s="21"/>
      <c r="I73" s="23"/>
      <c r="J73" s="21"/>
      <c r="K73" s="21"/>
      <c r="L73" s="21"/>
      <c r="M73" s="56"/>
      <c r="N73" s="57"/>
      <c r="O73" s="132"/>
    </row>
    <row r="74" spans="1:23" ht="14" customHeight="1" x14ac:dyDescent="0.2">
      <c r="A74" s="166"/>
      <c r="B74" s="54"/>
      <c r="C74" s="55"/>
      <c r="D74" s="55"/>
      <c r="E74" s="21"/>
      <c r="F74" s="21"/>
      <c r="G74" s="21"/>
      <c r="H74" s="21"/>
      <c r="I74" s="23"/>
      <c r="J74" s="21"/>
      <c r="K74" s="21"/>
      <c r="L74" s="49"/>
      <c r="M74" s="56"/>
      <c r="N74" s="57"/>
      <c r="O74" s="132"/>
    </row>
    <row r="75" spans="1:23" ht="14" customHeight="1" x14ac:dyDescent="0.2">
      <c r="A75" s="166"/>
      <c r="B75" s="54"/>
      <c r="C75" s="55"/>
      <c r="D75" s="55"/>
      <c r="E75" s="21"/>
      <c r="F75" s="21"/>
      <c r="G75" s="21"/>
      <c r="H75" s="21"/>
      <c r="I75" s="19"/>
      <c r="J75" s="19"/>
      <c r="K75" s="19"/>
      <c r="L75" s="19"/>
      <c r="M75" s="56"/>
      <c r="N75" s="57"/>
      <c r="O75" s="132"/>
    </row>
    <row r="76" spans="1:23" ht="14" customHeight="1" x14ac:dyDescent="0.2">
      <c r="B76" s="54"/>
      <c r="C76" s="55"/>
      <c r="D76" s="55"/>
      <c r="E76" s="21"/>
      <c r="F76" s="21"/>
      <c r="G76" s="21"/>
      <c r="H76" s="21"/>
      <c r="I76" s="58"/>
      <c r="J76" s="21"/>
      <c r="K76" s="21"/>
      <c r="L76" s="21"/>
      <c r="M76" s="56"/>
      <c r="N76" s="57"/>
      <c r="O76" s="121"/>
    </row>
    <row r="77" spans="1:23" ht="14" customHeight="1" x14ac:dyDescent="0.2">
      <c r="A77" s="166" t="str">
        <f>IFERROR(IF(AND($G60&lt;&gt;"",MOD($S$61,10)=4),$G60,""),"")</f>
        <v/>
      </c>
      <c r="B77" s="54"/>
      <c r="C77" s="55"/>
      <c r="D77" s="55"/>
      <c r="E77" s="21"/>
      <c r="F77" s="21"/>
      <c r="G77" s="21"/>
      <c r="H77" s="21"/>
      <c r="I77" s="23"/>
      <c r="J77" s="21"/>
      <c r="K77" s="21"/>
      <c r="L77" s="21"/>
      <c r="M77" s="56"/>
      <c r="N77" s="57"/>
      <c r="O77" s="132"/>
    </row>
    <row r="78" spans="1:23" ht="14" customHeight="1" x14ac:dyDescent="0.2">
      <c r="A78" s="166"/>
      <c r="B78" s="54"/>
      <c r="C78" s="55"/>
      <c r="D78" s="55"/>
      <c r="E78" s="21"/>
      <c r="F78" s="21"/>
      <c r="G78" s="59"/>
      <c r="H78" s="21"/>
      <c r="I78" s="23"/>
      <c r="J78" s="21"/>
      <c r="K78" s="21"/>
      <c r="L78" s="21"/>
      <c r="M78" s="56"/>
      <c r="N78" s="57"/>
      <c r="O78" s="132"/>
    </row>
    <row r="79" spans="1:23" ht="14" customHeight="1" x14ac:dyDescent="0.2">
      <c r="A79" s="166"/>
      <c r="B79" s="54"/>
      <c r="C79" s="55"/>
      <c r="D79" s="55"/>
      <c r="E79" s="21"/>
      <c r="F79" s="29"/>
      <c r="G79" s="21"/>
      <c r="H79" s="21"/>
      <c r="I79" s="23"/>
      <c r="J79" s="21"/>
      <c r="K79" s="21"/>
      <c r="L79" s="21"/>
      <c r="M79" s="56"/>
      <c r="N79" s="57"/>
      <c r="O79" s="132"/>
    </row>
    <row r="80" spans="1:23" ht="14" customHeight="1" x14ac:dyDescent="0.2">
      <c r="A80" s="166"/>
      <c r="B80" s="54"/>
      <c r="C80" s="55"/>
      <c r="D80" s="55"/>
      <c r="E80" s="21"/>
      <c r="F80" s="21"/>
      <c r="G80" s="21"/>
      <c r="H80" s="21"/>
      <c r="I80" s="60"/>
      <c r="J80" s="21"/>
      <c r="K80" s="21"/>
      <c r="L80" s="21"/>
      <c r="M80" s="56"/>
      <c r="N80" s="57"/>
      <c r="O80" s="132"/>
    </row>
    <row r="81" spans="1:15" ht="14" customHeight="1" x14ac:dyDescent="0.2">
      <c r="B81" s="54"/>
      <c r="C81" s="55"/>
      <c r="D81" s="55"/>
      <c r="E81" s="21"/>
      <c r="F81" s="30"/>
      <c r="G81" s="21"/>
      <c r="H81" s="21"/>
      <c r="I81" s="23"/>
      <c r="J81" s="21"/>
      <c r="K81" s="21"/>
      <c r="L81" s="21"/>
      <c r="M81" s="56"/>
      <c r="N81" s="57"/>
      <c r="O81" s="121"/>
    </row>
    <row r="82" spans="1:15" ht="14" customHeight="1" x14ac:dyDescent="0.2">
      <c r="A82" s="166" t="str">
        <f>IFERROR(IF(AND($G60&lt;&gt;"",MOD($S$61,10)=5),$G60,""),"")</f>
        <v/>
      </c>
      <c r="B82" s="54"/>
      <c r="C82" s="55"/>
      <c r="D82" s="55"/>
      <c r="E82" s="21"/>
      <c r="F82" s="21"/>
      <c r="G82" s="21"/>
      <c r="H82" s="21"/>
      <c r="I82" s="23"/>
      <c r="J82" s="21"/>
      <c r="K82" s="21"/>
      <c r="L82" s="49"/>
      <c r="M82" s="56"/>
      <c r="N82" s="57"/>
      <c r="O82" s="132"/>
    </row>
    <row r="83" spans="1:15" ht="14" customHeight="1" x14ac:dyDescent="0.2">
      <c r="A83" s="166"/>
      <c r="B83" s="54"/>
      <c r="C83" s="55"/>
      <c r="D83" s="55"/>
      <c r="E83" s="21"/>
      <c r="F83" s="21"/>
      <c r="G83" s="21"/>
      <c r="H83" s="21"/>
      <c r="I83" s="19"/>
      <c r="J83" s="21"/>
      <c r="K83" s="21"/>
      <c r="L83" s="21"/>
      <c r="M83" s="56"/>
      <c r="N83" s="57"/>
      <c r="O83" s="132"/>
    </row>
    <row r="84" spans="1:15" ht="14" customHeight="1" x14ac:dyDescent="0.2">
      <c r="A84" s="166"/>
      <c r="B84" s="54"/>
      <c r="C84" s="55"/>
      <c r="D84" s="55"/>
      <c r="E84" s="21"/>
      <c r="F84" s="21"/>
      <c r="G84" s="21"/>
      <c r="H84" s="21"/>
      <c r="I84" s="23"/>
      <c r="J84" s="21"/>
      <c r="K84" s="21"/>
      <c r="L84" s="21"/>
      <c r="M84" s="56"/>
      <c r="N84" s="57"/>
      <c r="O84" s="132"/>
    </row>
    <row r="85" spans="1:15" ht="14" customHeight="1" x14ac:dyDescent="0.2">
      <c r="A85" s="166"/>
      <c r="B85" s="54"/>
      <c r="C85" s="55"/>
      <c r="D85" s="55"/>
      <c r="E85" s="21"/>
      <c r="F85" s="21"/>
      <c r="G85" s="21"/>
      <c r="H85" s="21"/>
      <c r="I85" s="21"/>
      <c r="J85" s="21"/>
      <c r="K85" s="21"/>
      <c r="L85" s="21"/>
      <c r="M85" s="56"/>
      <c r="N85" s="57"/>
      <c r="O85" s="132"/>
    </row>
    <row r="86" spans="1:15" ht="14" customHeight="1" x14ac:dyDescent="0.2">
      <c r="B86" s="54"/>
      <c r="C86" s="55"/>
      <c r="D86" s="55"/>
      <c r="E86" s="21"/>
      <c r="F86" s="21"/>
      <c r="G86" s="21"/>
      <c r="H86" s="21"/>
      <c r="I86" s="21"/>
      <c r="J86" s="21"/>
      <c r="K86" s="21"/>
      <c r="L86" s="21"/>
      <c r="M86" s="56"/>
      <c r="N86" s="57"/>
      <c r="O86" s="121"/>
    </row>
    <row r="87" spans="1:15" ht="14" customHeight="1" x14ac:dyDescent="0.2">
      <c r="A87" s="166" t="str">
        <f>IFERROR(IF(AND($G60&lt;&gt;"",MOD($S$61,10)=6),$G60,""),"")</f>
        <v/>
      </c>
      <c r="B87" s="54"/>
      <c r="C87" s="55"/>
      <c r="D87" s="55"/>
      <c r="E87" s="21"/>
      <c r="F87" s="21"/>
      <c r="G87" s="21"/>
      <c r="H87" s="21"/>
      <c r="I87" s="21"/>
      <c r="J87" s="21"/>
      <c r="K87" s="21"/>
      <c r="L87" s="21"/>
      <c r="M87" s="56"/>
      <c r="N87" s="57"/>
      <c r="O87" s="132"/>
    </row>
    <row r="88" spans="1:15" ht="14" customHeight="1" x14ac:dyDescent="0.2">
      <c r="A88" s="166"/>
      <c r="B88" s="54"/>
      <c r="C88" s="55"/>
      <c r="D88" s="55"/>
      <c r="E88" s="21"/>
      <c r="F88" s="21"/>
      <c r="G88" s="21"/>
      <c r="H88" s="21"/>
      <c r="I88" s="21"/>
      <c r="J88" s="21"/>
      <c r="K88" s="21"/>
      <c r="L88" s="21"/>
      <c r="M88" s="56"/>
      <c r="N88" s="57"/>
      <c r="O88" s="132"/>
    </row>
    <row r="89" spans="1:15" ht="14" customHeight="1" x14ac:dyDescent="0.2">
      <c r="A89" s="166"/>
      <c r="B89" s="54"/>
      <c r="C89" s="55"/>
      <c r="D89" s="55"/>
      <c r="E89" s="21"/>
      <c r="F89" s="21"/>
      <c r="G89" s="21"/>
      <c r="H89" s="21"/>
      <c r="I89" s="23"/>
      <c r="J89" s="21"/>
      <c r="K89" s="21"/>
      <c r="L89" s="21"/>
      <c r="M89" s="56"/>
      <c r="N89" s="57"/>
      <c r="O89" s="132"/>
    </row>
    <row r="90" spans="1:15" ht="14" customHeight="1" x14ac:dyDescent="0.2">
      <c r="A90" s="166"/>
      <c r="B90" s="54"/>
      <c r="C90" s="55"/>
      <c r="D90" s="55"/>
      <c r="E90" s="21"/>
      <c r="F90" s="21"/>
      <c r="G90" s="21"/>
      <c r="H90" s="21"/>
      <c r="I90" s="21"/>
      <c r="J90" s="21"/>
      <c r="K90" s="21"/>
      <c r="L90" s="61"/>
      <c r="M90" s="56"/>
      <c r="N90" s="57"/>
      <c r="O90" s="132"/>
    </row>
    <row r="91" spans="1:15" ht="14" customHeight="1" x14ac:dyDescent="0.2">
      <c r="B91" s="54"/>
      <c r="C91" s="55"/>
      <c r="D91" s="55"/>
      <c r="E91" s="21"/>
      <c r="F91" s="21"/>
      <c r="G91" s="21"/>
      <c r="H91" s="21"/>
      <c r="I91" s="62"/>
      <c r="J91" s="62"/>
      <c r="K91" s="62"/>
      <c r="L91" s="62"/>
      <c r="M91" s="56"/>
      <c r="N91" s="57"/>
      <c r="O91" s="121"/>
    </row>
    <row r="92" spans="1:15" ht="14" customHeight="1" x14ac:dyDescent="0.2">
      <c r="A92" s="166" t="str">
        <f>IFERROR(IF(AND($G60&lt;&gt;"",MOD($S$61,10)=7),$G60,""),"")</f>
        <v/>
      </c>
      <c r="B92" s="54"/>
      <c r="C92" s="55"/>
      <c r="D92" s="55"/>
      <c r="E92" s="21"/>
      <c r="F92" s="21"/>
      <c r="G92" s="21"/>
      <c r="H92" s="21"/>
      <c r="I92" s="21"/>
      <c r="J92" s="21"/>
      <c r="K92" s="21"/>
      <c r="L92" s="21"/>
      <c r="M92" s="56"/>
      <c r="N92" s="57"/>
      <c r="O92" s="132"/>
    </row>
    <row r="93" spans="1:15" ht="14" customHeight="1" x14ac:dyDescent="0.2">
      <c r="A93" s="166"/>
      <c r="B93" s="54"/>
      <c r="C93" s="55"/>
      <c r="D93" s="55"/>
      <c r="E93" s="21"/>
      <c r="F93" s="21"/>
      <c r="G93" s="21"/>
      <c r="H93" s="21"/>
      <c r="I93" s="21"/>
      <c r="J93" s="21"/>
      <c r="K93" s="21"/>
      <c r="L93" s="21"/>
      <c r="M93" s="56"/>
      <c r="N93" s="57"/>
      <c r="O93" s="132"/>
    </row>
    <row r="94" spans="1:15" ht="14" customHeight="1" x14ac:dyDescent="0.2">
      <c r="A94" s="166"/>
      <c r="B94" s="54"/>
      <c r="C94" s="55"/>
      <c r="D94" s="55"/>
      <c r="E94" s="21"/>
      <c r="F94" s="21"/>
      <c r="G94" s="21"/>
      <c r="H94" s="21"/>
      <c r="I94" s="21"/>
      <c r="J94" s="21"/>
      <c r="K94" s="21"/>
      <c r="L94" s="21"/>
      <c r="M94" s="56"/>
      <c r="N94" s="57"/>
      <c r="O94" s="132"/>
    </row>
    <row r="95" spans="1:15" ht="14" customHeight="1" x14ac:dyDescent="0.2">
      <c r="A95" s="166"/>
      <c r="B95" s="54"/>
      <c r="C95" s="55"/>
      <c r="D95" s="55"/>
      <c r="E95" s="21"/>
      <c r="F95" s="21"/>
      <c r="G95" s="21"/>
      <c r="H95" s="21"/>
      <c r="I95" s="21"/>
      <c r="J95" s="21"/>
      <c r="K95" s="21"/>
      <c r="L95" s="21"/>
      <c r="M95" s="56"/>
      <c r="N95" s="57"/>
      <c r="O95" s="132"/>
    </row>
    <row r="96" spans="1:15" ht="14" customHeight="1" x14ac:dyDescent="0.2">
      <c r="B96" s="54"/>
      <c r="C96" s="55"/>
      <c r="D96" s="55"/>
      <c r="E96" s="21"/>
      <c r="F96" s="21"/>
      <c r="G96" s="21"/>
      <c r="H96" s="21"/>
      <c r="I96" s="21"/>
      <c r="J96" s="21"/>
      <c r="K96" s="21"/>
      <c r="L96" s="21"/>
      <c r="M96" s="56"/>
      <c r="N96" s="57"/>
      <c r="O96" s="121"/>
    </row>
    <row r="97" spans="1:15" ht="14" customHeight="1" x14ac:dyDescent="0.2">
      <c r="A97" s="166" t="str">
        <f>IFERROR(IF(AND($G60&lt;&gt;"",MOD($S$61,10)=8),$G60,""),"")</f>
        <v/>
      </c>
      <c r="B97" s="54"/>
      <c r="C97" s="55"/>
      <c r="D97" s="55"/>
      <c r="E97" s="21"/>
      <c r="F97" s="21"/>
      <c r="G97" s="63"/>
      <c r="H97" s="21"/>
      <c r="I97" s="21"/>
      <c r="J97" s="21"/>
      <c r="K97" s="21"/>
      <c r="L97" s="21"/>
      <c r="M97" s="56"/>
      <c r="N97" s="57"/>
      <c r="O97" s="132"/>
    </row>
    <row r="98" spans="1:15" ht="14" customHeight="1" x14ac:dyDescent="0.2">
      <c r="A98" s="166"/>
      <c r="B98" s="54"/>
      <c r="C98" s="55"/>
      <c r="D98" s="55"/>
      <c r="E98" s="21"/>
      <c r="F98" s="21"/>
      <c r="G98" s="21"/>
      <c r="H98" s="21"/>
      <c r="I98" s="21"/>
      <c r="J98" s="21"/>
      <c r="K98" s="21"/>
      <c r="L98" s="21"/>
      <c r="M98" s="56"/>
      <c r="N98" s="57"/>
      <c r="O98" s="132"/>
    </row>
    <row r="99" spans="1:15" ht="14" customHeight="1" x14ac:dyDescent="0.2">
      <c r="A99" s="166"/>
      <c r="B99" s="54"/>
      <c r="C99" s="55"/>
      <c r="D99" s="55"/>
      <c r="E99" s="21"/>
      <c r="F99" s="21"/>
      <c r="G99" s="21"/>
      <c r="H99" s="21"/>
      <c r="I99" s="23"/>
      <c r="J99" s="21"/>
      <c r="K99" s="21"/>
      <c r="L99" s="21"/>
      <c r="M99" s="56"/>
      <c r="N99" s="57"/>
      <c r="O99" s="132"/>
    </row>
    <row r="100" spans="1:15" ht="14" customHeight="1" x14ac:dyDescent="0.2">
      <c r="A100" s="166"/>
      <c r="B100" s="54"/>
      <c r="C100" s="55"/>
      <c r="D100" s="55"/>
      <c r="E100" s="21"/>
      <c r="F100" s="21"/>
      <c r="G100" s="21"/>
      <c r="H100" s="21"/>
      <c r="I100" s="23"/>
      <c r="J100" s="21"/>
      <c r="K100" s="21"/>
      <c r="L100" s="21"/>
      <c r="M100" s="56"/>
      <c r="N100" s="57"/>
      <c r="O100" s="132"/>
    </row>
    <row r="101" spans="1:15" ht="14" customHeight="1" x14ac:dyDescent="0.2">
      <c r="B101" s="54"/>
      <c r="C101" s="55"/>
      <c r="D101" s="55"/>
      <c r="E101" s="21"/>
      <c r="F101" s="21"/>
      <c r="G101" s="21"/>
      <c r="H101" s="21"/>
      <c r="I101" s="21"/>
      <c r="J101" s="21"/>
      <c r="K101" s="21"/>
      <c r="L101" s="21"/>
      <c r="M101" s="56"/>
      <c r="N101" s="57"/>
      <c r="O101" s="121"/>
    </row>
    <row r="102" spans="1:15" ht="14" customHeight="1" x14ac:dyDescent="0.2">
      <c r="A102" s="166" t="str">
        <f>IFERROR(IF(AND($G60&lt;&gt;"",MOD($S$61,10)=9),$G60,""),"")</f>
        <v/>
      </c>
      <c r="B102" s="54"/>
      <c r="C102" s="55"/>
      <c r="D102" s="55"/>
      <c r="E102" s="21"/>
      <c r="F102" s="21"/>
      <c r="G102" s="21"/>
      <c r="H102" s="21"/>
      <c r="I102" s="21"/>
      <c r="J102" s="21"/>
      <c r="K102" s="21"/>
      <c r="L102" s="21"/>
      <c r="M102" s="56"/>
      <c r="N102" s="57"/>
      <c r="O102" s="132"/>
    </row>
    <row r="103" spans="1:15" ht="14" customHeight="1" x14ac:dyDescent="0.2">
      <c r="A103" s="166"/>
      <c r="B103" s="54"/>
      <c r="C103" s="55"/>
      <c r="D103" s="55"/>
      <c r="E103" s="21"/>
      <c r="F103" s="21"/>
      <c r="G103" s="21"/>
      <c r="H103" s="21"/>
      <c r="I103" s="21"/>
      <c r="J103" s="21"/>
      <c r="K103" s="21"/>
      <c r="L103" s="21"/>
      <c r="M103" s="56"/>
      <c r="N103" s="57"/>
      <c r="O103" s="132"/>
    </row>
    <row r="104" spans="1:15" ht="14" customHeight="1" x14ac:dyDescent="0.2">
      <c r="A104" s="166"/>
      <c r="B104" s="54"/>
      <c r="C104" s="55"/>
      <c r="D104" s="55"/>
      <c r="E104" s="21"/>
      <c r="F104" s="21"/>
      <c r="G104" s="21"/>
      <c r="H104" s="21"/>
      <c r="I104" s="21"/>
      <c r="J104" s="21"/>
      <c r="K104" s="21"/>
      <c r="L104" s="21"/>
      <c r="M104" s="56"/>
      <c r="N104" s="57"/>
      <c r="O104" s="132"/>
    </row>
    <row r="105" spans="1:15" s="6" customFormat="1" ht="14" customHeight="1" x14ac:dyDescent="0.2">
      <c r="A105" s="166"/>
      <c r="B105" s="54"/>
      <c r="C105" s="55"/>
      <c r="D105" s="55"/>
      <c r="E105" s="21"/>
      <c r="F105" s="21"/>
      <c r="G105" s="21"/>
      <c r="H105" s="21"/>
      <c r="I105" s="21"/>
      <c r="J105" s="21"/>
      <c r="K105" s="21"/>
      <c r="L105" s="21"/>
      <c r="M105" s="56"/>
      <c r="N105" s="57"/>
      <c r="O105" s="132"/>
    </row>
    <row r="106" spans="1:15" s="6" customFormat="1" ht="14" customHeight="1" x14ac:dyDescent="0.2">
      <c r="A106" s="73"/>
      <c r="B106" s="54"/>
      <c r="C106" s="55"/>
      <c r="D106" s="55"/>
      <c r="E106" s="21"/>
      <c r="F106" s="21"/>
      <c r="G106" s="21"/>
      <c r="H106" s="21"/>
      <c r="I106" s="21"/>
      <c r="J106" s="21"/>
      <c r="K106" s="21"/>
      <c r="L106" s="21"/>
      <c r="M106" s="56"/>
      <c r="N106" s="57"/>
      <c r="O106" s="121"/>
    </row>
    <row r="107" spans="1:15" s="6" customFormat="1" ht="14" customHeight="1" x14ac:dyDescent="0.2">
      <c r="A107" s="166" t="str">
        <f>IFERROR(IF(AND($G60&lt;&gt;"",MOD($S$61,10)=0),$G60,""),"")</f>
        <v/>
      </c>
      <c r="B107" s="54"/>
      <c r="C107" s="55"/>
      <c r="D107" s="55"/>
      <c r="E107" s="21"/>
      <c r="F107" s="21"/>
      <c r="G107" s="21"/>
      <c r="H107" s="21"/>
      <c r="I107" s="23"/>
      <c r="J107" s="21"/>
      <c r="K107" s="21"/>
      <c r="L107" s="21"/>
      <c r="M107" s="56"/>
      <c r="N107" s="57"/>
      <c r="O107" s="132"/>
    </row>
    <row r="108" spans="1:15" s="6" customFormat="1" ht="14" customHeight="1" x14ac:dyDescent="0.2">
      <c r="A108" s="166"/>
      <c r="B108" s="54"/>
      <c r="C108" s="55"/>
      <c r="D108" s="55"/>
      <c r="E108" s="21"/>
      <c r="F108" s="21"/>
      <c r="G108" s="21"/>
      <c r="H108" s="21"/>
      <c r="I108" s="21"/>
      <c r="J108" s="21"/>
      <c r="K108" s="21"/>
      <c r="L108" s="21"/>
      <c r="M108" s="56"/>
      <c r="N108" s="57"/>
      <c r="O108" s="132"/>
    </row>
    <row r="109" spans="1:15" s="6" customFormat="1" ht="14" customHeight="1" x14ac:dyDescent="0.2">
      <c r="A109" s="166"/>
      <c r="B109" s="54"/>
      <c r="C109" s="55"/>
      <c r="D109" s="55"/>
      <c r="E109" s="21"/>
      <c r="F109" s="21"/>
      <c r="G109" s="21"/>
      <c r="H109" s="21"/>
      <c r="I109" s="64"/>
      <c r="J109" s="21"/>
      <c r="K109" s="21"/>
      <c r="L109" s="21"/>
      <c r="M109" s="56"/>
      <c r="N109" s="57"/>
      <c r="O109" s="132"/>
    </row>
    <row r="110" spans="1:15" s="6" customFormat="1" ht="14" customHeight="1" x14ac:dyDescent="0.2">
      <c r="A110" s="166"/>
      <c r="B110" s="54"/>
      <c r="C110" s="55"/>
      <c r="D110" s="55"/>
      <c r="E110" s="21"/>
      <c r="F110" s="21"/>
      <c r="G110" s="21"/>
      <c r="H110" s="21"/>
      <c r="I110" s="21"/>
      <c r="J110" s="21"/>
      <c r="K110" s="21"/>
      <c r="L110" s="21"/>
      <c r="M110" s="56"/>
      <c r="N110" s="57"/>
      <c r="O110" s="132"/>
    </row>
    <row r="111" spans="1:15" s="6" customFormat="1" ht="14" customHeight="1" x14ac:dyDescent="0.2">
      <c r="A111" s="74"/>
      <c r="B111" s="54"/>
      <c r="C111" s="55"/>
      <c r="D111" s="55"/>
      <c r="E111" s="21"/>
      <c r="F111" s="21"/>
      <c r="G111" s="21"/>
      <c r="H111" s="21"/>
      <c r="I111" s="21"/>
      <c r="J111" s="21"/>
      <c r="K111" s="21"/>
      <c r="L111" s="21"/>
      <c r="M111" s="56"/>
      <c r="N111" s="57"/>
      <c r="O111" s="121"/>
    </row>
    <row r="112" spans="1:15" s="6" customFormat="1" ht="14" customHeight="1" x14ac:dyDescent="0.2">
      <c r="A112" s="74"/>
      <c r="B112" s="54"/>
      <c r="C112" s="55"/>
      <c r="D112" s="55"/>
      <c r="E112" s="21"/>
      <c r="F112" s="21"/>
      <c r="G112" s="21"/>
      <c r="H112" s="21"/>
      <c r="I112" s="64"/>
      <c r="J112" s="21"/>
      <c r="K112" s="21"/>
      <c r="L112" s="21"/>
      <c r="M112" s="56"/>
      <c r="N112" s="57"/>
      <c r="O112" s="121"/>
    </row>
    <row r="113" spans="1:17" ht="14" customHeight="1" x14ac:dyDescent="0.2">
      <c r="B113" s="54"/>
      <c r="C113" s="55"/>
      <c r="D113" s="55"/>
      <c r="E113" s="21"/>
      <c r="F113" s="21"/>
      <c r="G113" s="21"/>
      <c r="H113" s="21"/>
      <c r="I113" s="21"/>
      <c r="J113" s="21"/>
      <c r="K113" s="21"/>
      <c r="L113" s="21"/>
      <c r="M113" s="56"/>
      <c r="N113" s="57"/>
      <c r="O113" s="121"/>
    </row>
    <row r="114" spans="1:17" ht="14" customHeight="1" thickBot="1" x14ac:dyDescent="0.25">
      <c r="B114" s="65"/>
      <c r="C114" s="66"/>
      <c r="D114" s="66"/>
      <c r="E114" s="33"/>
      <c r="F114" s="33"/>
      <c r="G114" s="33"/>
      <c r="H114" s="33"/>
      <c r="I114" s="67"/>
      <c r="J114" s="33"/>
      <c r="K114" s="33"/>
      <c r="L114" s="68"/>
      <c r="M114" s="69"/>
      <c r="N114" s="70"/>
      <c r="O114" s="121"/>
    </row>
    <row r="115" spans="1:17" s="6" customFormat="1" ht="14" customHeight="1" x14ac:dyDescent="0.2">
      <c r="A115" s="74"/>
      <c r="B115" s="129"/>
      <c r="C115" s="2"/>
      <c r="D115" s="142" t="str">
        <f>B176&amp;"："&amp;$S$62</f>
        <v>SS 1/3/5：SHINSAWA 1</v>
      </c>
      <c r="E115" s="142"/>
      <c r="F115" s="142"/>
      <c r="G115" s="142"/>
      <c r="H115" s="142"/>
      <c r="I115" s="142"/>
      <c r="J115" s="142"/>
      <c r="K115" s="142"/>
      <c r="L115" s="142"/>
      <c r="M115" s="247" t="s">
        <v>0</v>
      </c>
      <c r="N115" s="134"/>
    </row>
    <row r="116" spans="1:17" s="6" customFormat="1" ht="14" customHeight="1" x14ac:dyDescent="0.2">
      <c r="A116" s="74"/>
      <c r="B116" s="85"/>
      <c r="D116" s="145"/>
      <c r="E116" s="145"/>
      <c r="F116" s="145"/>
      <c r="G116" s="145"/>
      <c r="H116" s="145"/>
      <c r="I116" s="145"/>
      <c r="J116" s="145"/>
      <c r="K116" s="145"/>
      <c r="L116" s="145"/>
      <c r="M116" s="158">
        <f>IFERROR(B59+1,1)</f>
        <v>22</v>
      </c>
      <c r="N116" s="277"/>
    </row>
    <row r="117" spans="1:17" s="6" customFormat="1" ht="14" customHeight="1" x14ac:dyDescent="0.2">
      <c r="A117" s="74"/>
      <c r="B117" s="85"/>
      <c r="D117" s="145"/>
      <c r="E117" s="145"/>
      <c r="F117" s="145"/>
      <c r="G117" s="145"/>
      <c r="H117" s="145"/>
      <c r="I117" s="145"/>
      <c r="J117" s="145"/>
      <c r="K117" s="145"/>
      <c r="L117" s="145"/>
      <c r="M117" s="158"/>
      <c r="N117" s="277"/>
    </row>
    <row r="118" spans="1:17" s="6" customFormat="1" ht="14" customHeight="1" x14ac:dyDescent="0.2">
      <c r="A118" s="74"/>
      <c r="B118" s="130"/>
      <c r="C118" s="131"/>
      <c r="D118" s="148"/>
      <c r="E118" s="148"/>
      <c r="F118" s="148"/>
      <c r="G118" s="148"/>
      <c r="H118" s="148"/>
      <c r="I118" s="148"/>
      <c r="J118" s="148"/>
      <c r="K118" s="148"/>
      <c r="L118" s="148"/>
      <c r="M118" s="278"/>
      <c r="N118" s="279"/>
    </row>
    <row r="119" spans="1:17" s="6" customFormat="1" ht="14" customHeight="1" x14ac:dyDescent="0.2">
      <c r="A119" s="154"/>
      <c r="B119" s="91"/>
      <c r="C119" s="89"/>
      <c r="D119" s="90"/>
      <c r="E119" s="90"/>
      <c r="F119" s="90"/>
      <c r="G119" s="90"/>
      <c r="M119" s="14"/>
      <c r="N119" s="9"/>
      <c r="O119" s="132" t="str">
        <f>IFERROR(IF(MOD($S$61,10)=1,$G60,""),"")</f>
        <v>SS 1/3/5</v>
      </c>
    </row>
    <row r="120" spans="1:17" s="6" customFormat="1" ht="14" customHeight="1" x14ac:dyDescent="0.35">
      <c r="A120" s="154"/>
      <c r="B120" s="91"/>
      <c r="C120" s="89"/>
      <c r="D120" s="90"/>
      <c r="E120" s="90"/>
      <c r="F120" s="90"/>
      <c r="G120" s="90"/>
      <c r="H120" s="92"/>
      <c r="K120" s="93"/>
      <c r="L120" s="93"/>
      <c r="M120" s="93"/>
      <c r="N120" s="10"/>
      <c r="O120" s="132"/>
    </row>
    <row r="121" spans="1:17" s="6" customFormat="1" ht="14" customHeight="1" x14ac:dyDescent="0.2">
      <c r="A121" s="154"/>
      <c r="B121" s="91"/>
      <c r="D121" s="6" t="s">
        <v>34</v>
      </c>
      <c r="N121" s="10"/>
      <c r="O121" s="132"/>
    </row>
    <row r="122" spans="1:17" s="6" customFormat="1" ht="14" customHeight="1" x14ac:dyDescent="0.35">
      <c r="A122" s="154"/>
      <c r="B122" s="94"/>
      <c r="C122" s="155" t="s">
        <v>35</v>
      </c>
      <c r="D122" s="156"/>
      <c r="E122" s="156"/>
      <c r="F122" s="156"/>
      <c r="G122" s="157"/>
      <c r="H122" s="95"/>
      <c r="I122" s="96"/>
      <c r="J122" s="97"/>
      <c r="K122" s="97"/>
      <c r="L122" s="97"/>
      <c r="M122" s="98"/>
      <c r="N122" s="99"/>
      <c r="O122" s="132"/>
    </row>
    <row r="123" spans="1:17" s="6" customFormat="1" ht="14" customHeight="1" x14ac:dyDescent="0.2">
      <c r="A123" s="74"/>
      <c r="B123" s="94"/>
      <c r="C123" s="158"/>
      <c r="D123" s="159"/>
      <c r="E123" s="159"/>
      <c r="F123" s="159"/>
      <c r="G123" s="151"/>
      <c r="H123" s="100"/>
      <c r="I123" s="101"/>
      <c r="J123" s="101"/>
      <c r="K123" s="101"/>
      <c r="L123" s="101"/>
      <c r="M123" s="102"/>
      <c r="N123" s="103"/>
      <c r="O123" s="121"/>
    </row>
    <row r="124" spans="1:17" s="6" customFormat="1" ht="14" customHeight="1" x14ac:dyDescent="0.2">
      <c r="A124" s="154"/>
      <c r="B124" s="104"/>
      <c r="C124" s="158"/>
      <c r="D124" s="159"/>
      <c r="E124" s="159"/>
      <c r="F124" s="159"/>
      <c r="G124" s="151"/>
      <c r="H124" s="105"/>
      <c r="I124" s="101"/>
      <c r="J124" s="101"/>
      <c r="K124" s="101"/>
      <c r="L124" s="101"/>
      <c r="M124" s="106"/>
      <c r="N124" s="107"/>
      <c r="O124" s="132" t="str">
        <f>IFERROR(IF(MOD($S$61,10)=2,U$60,""),"")</f>
        <v/>
      </c>
    </row>
    <row r="125" spans="1:17" s="6" customFormat="1" ht="14" customHeight="1" x14ac:dyDescent="0.2">
      <c r="A125" s="154"/>
      <c r="B125" s="104"/>
      <c r="C125" s="108"/>
      <c r="D125" s="109"/>
      <c r="E125" s="21"/>
      <c r="F125" s="21"/>
      <c r="G125" s="21"/>
      <c r="H125" s="20"/>
      <c r="I125" s="71"/>
      <c r="J125" s="71"/>
      <c r="K125" s="21"/>
      <c r="L125" s="21"/>
      <c r="M125" s="110"/>
      <c r="N125" s="107"/>
      <c r="O125" s="132"/>
    </row>
    <row r="126" spans="1:17" s="6" customFormat="1" ht="14" customHeight="1" x14ac:dyDescent="0.2">
      <c r="A126" s="154"/>
      <c r="B126" s="104"/>
      <c r="C126" s="108"/>
      <c r="D126" s="109"/>
      <c r="E126" s="21"/>
      <c r="F126" s="21"/>
      <c r="G126" s="21"/>
      <c r="H126" s="20"/>
      <c r="I126" s="21"/>
      <c r="J126" s="71"/>
      <c r="K126" s="21"/>
      <c r="L126" s="21"/>
      <c r="M126" s="110"/>
      <c r="N126" s="107"/>
      <c r="O126" s="132"/>
      <c r="Q126" s="6" t="s">
        <v>48</v>
      </c>
    </row>
    <row r="127" spans="1:17" s="6" customFormat="1" ht="14" customHeight="1" x14ac:dyDescent="0.2">
      <c r="A127" s="154"/>
      <c r="B127" s="104"/>
      <c r="C127" s="108"/>
      <c r="D127" s="109"/>
      <c r="E127" s="21"/>
      <c r="F127" s="21"/>
      <c r="G127" s="21"/>
      <c r="H127" s="20"/>
      <c r="I127" s="21"/>
      <c r="J127" s="21"/>
      <c r="K127" s="21"/>
      <c r="L127" s="21"/>
      <c r="M127" s="110"/>
      <c r="N127" s="107"/>
      <c r="O127" s="132"/>
    </row>
    <row r="128" spans="1:17" s="6" customFormat="1" ht="14" customHeight="1" x14ac:dyDescent="0.2">
      <c r="A128" s="74"/>
      <c r="B128" s="104"/>
      <c r="C128" s="108"/>
      <c r="D128" s="109"/>
      <c r="E128" s="21"/>
      <c r="F128" s="21"/>
      <c r="G128" s="21"/>
      <c r="H128" s="20"/>
      <c r="I128" s="21"/>
      <c r="J128" s="21"/>
      <c r="K128" s="21"/>
      <c r="L128" s="21"/>
      <c r="M128" s="110"/>
      <c r="N128" s="107"/>
      <c r="O128" s="121"/>
    </row>
    <row r="129" spans="1:17" s="6" customFormat="1" ht="14" customHeight="1" x14ac:dyDescent="0.2">
      <c r="A129" s="154"/>
      <c r="B129" s="104"/>
      <c r="C129" s="108"/>
      <c r="D129" s="109"/>
      <c r="E129" s="21"/>
      <c r="F129" s="21"/>
      <c r="G129" s="21"/>
      <c r="H129" s="20"/>
      <c r="I129" s="21"/>
      <c r="J129" s="21"/>
      <c r="K129" s="21"/>
      <c r="L129" s="21"/>
      <c r="M129" s="110"/>
      <c r="N129" s="107"/>
      <c r="O129" s="132" t="str">
        <f>IFERROR(IF(MOD($S$61,10)=3,U$60,""),"")</f>
        <v/>
      </c>
    </row>
    <row r="130" spans="1:17" s="6" customFormat="1" ht="14" customHeight="1" x14ac:dyDescent="0.2">
      <c r="A130" s="154"/>
      <c r="B130" s="104"/>
      <c r="C130" s="108"/>
      <c r="D130" s="109"/>
      <c r="E130" s="21"/>
      <c r="F130" s="21"/>
      <c r="G130" s="21"/>
      <c r="H130" s="20"/>
      <c r="I130" s="21"/>
      <c r="J130" s="21"/>
      <c r="K130" s="21"/>
      <c r="L130" s="21"/>
      <c r="M130" s="110"/>
      <c r="N130" s="107"/>
      <c r="O130" s="132"/>
    </row>
    <row r="131" spans="1:17" s="6" customFormat="1" ht="14" customHeight="1" x14ac:dyDescent="0.3">
      <c r="A131" s="154"/>
      <c r="B131" s="104"/>
      <c r="C131" s="108"/>
      <c r="D131" s="109"/>
      <c r="E131" s="21"/>
      <c r="F131" s="21"/>
      <c r="G131" s="21"/>
      <c r="H131" s="20"/>
      <c r="I131" s="21"/>
      <c r="J131" s="21"/>
      <c r="K131" s="111"/>
      <c r="L131" s="111"/>
      <c r="M131" s="110"/>
      <c r="N131" s="107"/>
      <c r="O131" s="132"/>
    </row>
    <row r="132" spans="1:17" s="6" customFormat="1" ht="14" customHeight="1" x14ac:dyDescent="0.3">
      <c r="A132" s="154"/>
      <c r="B132" s="104"/>
      <c r="C132" s="160" t="s">
        <v>39</v>
      </c>
      <c r="D132" s="161"/>
      <c r="E132" s="161"/>
      <c r="F132" s="164" t="s">
        <v>40</v>
      </c>
      <c r="G132" s="164"/>
      <c r="H132" s="20"/>
      <c r="I132" s="21"/>
      <c r="J132" s="21"/>
      <c r="K132" s="111"/>
      <c r="L132" s="111"/>
      <c r="M132" s="110"/>
      <c r="N132" s="107"/>
      <c r="O132" s="132"/>
      <c r="Q132" s="6" t="s">
        <v>49</v>
      </c>
    </row>
    <row r="133" spans="1:17" s="6" customFormat="1" ht="14" customHeight="1" x14ac:dyDescent="0.2">
      <c r="A133" s="74"/>
      <c r="B133" s="104"/>
      <c r="C133" s="162"/>
      <c r="D133" s="163"/>
      <c r="E133" s="163"/>
      <c r="F133" s="165"/>
      <c r="G133" s="165"/>
      <c r="H133" s="112"/>
      <c r="I133" s="113"/>
      <c r="J133" s="113"/>
      <c r="K133" s="27"/>
      <c r="L133" s="27"/>
      <c r="M133" s="114"/>
      <c r="N133" s="107"/>
      <c r="O133" s="121"/>
    </row>
    <row r="134" spans="1:17" s="6" customFormat="1" ht="14" customHeight="1" x14ac:dyDescent="0.35">
      <c r="A134" s="154"/>
      <c r="B134" s="104"/>
      <c r="C134" s="155" t="s">
        <v>36</v>
      </c>
      <c r="D134" s="156"/>
      <c r="E134" s="156"/>
      <c r="F134" s="156"/>
      <c r="G134" s="157"/>
      <c r="H134" s="95"/>
      <c r="I134" s="96"/>
      <c r="J134" s="97"/>
      <c r="K134" s="97"/>
      <c r="L134" s="97"/>
      <c r="M134" s="98"/>
      <c r="N134" s="107"/>
      <c r="O134" s="132" t="str">
        <f>IFERROR(IF(MOD($S$61,10)=4,U$60,""),"")</f>
        <v/>
      </c>
    </row>
    <row r="135" spans="1:17" s="6" customFormat="1" ht="14" customHeight="1" x14ac:dyDescent="0.2">
      <c r="A135" s="154"/>
      <c r="B135" s="104"/>
      <c r="C135" s="158"/>
      <c r="D135" s="159"/>
      <c r="E135" s="159"/>
      <c r="F135" s="159"/>
      <c r="G135" s="151"/>
      <c r="H135" s="100"/>
      <c r="I135" s="101"/>
      <c r="J135" s="101"/>
      <c r="K135" s="101"/>
      <c r="L135" s="101"/>
      <c r="M135" s="102"/>
      <c r="N135" s="107"/>
      <c r="O135" s="132"/>
    </row>
    <row r="136" spans="1:17" s="6" customFormat="1" ht="14" customHeight="1" x14ac:dyDescent="0.2">
      <c r="A136" s="154"/>
      <c r="B136" s="104"/>
      <c r="C136" s="158"/>
      <c r="D136" s="159"/>
      <c r="E136" s="159"/>
      <c r="F136" s="159"/>
      <c r="G136" s="151"/>
      <c r="H136" s="105"/>
      <c r="I136" s="101"/>
      <c r="J136" s="101"/>
      <c r="K136" s="101"/>
      <c r="L136" s="101"/>
      <c r="M136" s="106"/>
      <c r="N136" s="107"/>
      <c r="O136" s="132"/>
    </row>
    <row r="137" spans="1:17" s="6" customFormat="1" ht="14" customHeight="1" x14ac:dyDescent="0.2">
      <c r="A137" s="154"/>
      <c r="B137" s="104"/>
      <c r="C137" s="108"/>
      <c r="D137" s="109"/>
      <c r="E137" s="21"/>
      <c r="F137" s="21"/>
      <c r="G137" s="21"/>
      <c r="H137" s="20"/>
      <c r="I137" s="71"/>
      <c r="J137" s="71"/>
      <c r="K137" s="21"/>
      <c r="L137" s="21"/>
      <c r="M137" s="110"/>
      <c r="N137" s="107"/>
      <c r="O137" s="132"/>
    </row>
    <row r="138" spans="1:17" s="6" customFormat="1" ht="14" customHeight="1" x14ac:dyDescent="0.2">
      <c r="A138" s="74"/>
      <c r="B138" s="104"/>
      <c r="C138" s="108"/>
      <c r="D138" s="109"/>
      <c r="E138" s="21"/>
      <c r="F138" s="21"/>
      <c r="G138" s="21"/>
      <c r="H138" s="20"/>
      <c r="I138" s="21"/>
      <c r="J138" s="71"/>
      <c r="K138" s="21"/>
      <c r="L138" s="21"/>
      <c r="M138" s="110"/>
      <c r="N138" s="107"/>
      <c r="O138" s="121"/>
    </row>
    <row r="139" spans="1:17" s="6" customFormat="1" ht="14" customHeight="1" x14ac:dyDescent="0.2">
      <c r="A139" s="154"/>
      <c r="B139" s="104"/>
      <c r="C139" s="108"/>
      <c r="D139" s="109"/>
      <c r="E139" s="21"/>
      <c r="F139" s="21"/>
      <c r="G139" s="21"/>
      <c r="H139" s="20"/>
      <c r="I139" s="21"/>
      <c r="J139" s="21"/>
      <c r="K139" s="21"/>
      <c r="L139" s="21"/>
      <c r="M139" s="110"/>
      <c r="N139" s="107"/>
      <c r="O139" s="132" t="str">
        <f>IFERROR(IF(MOD($S$61,10)=5,U$60,""),"")</f>
        <v/>
      </c>
    </row>
    <row r="140" spans="1:17" s="6" customFormat="1" ht="14" customHeight="1" x14ac:dyDescent="0.2">
      <c r="A140" s="154"/>
      <c r="B140" s="104"/>
      <c r="C140" s="108"/>
      <c r="D140" s="109"/>
      <c r="E140" s="21"/>
      <c r="F140" s="21"/>
      <c r="G140" s="21"/>
      <c r="H140" s="20"/>
      <c r="I140" s="21"/>
      <c r="J140" s="21"/>
      <c r="K140" s="21"/>
      <c r="L140" s="21"/>
      <c r="M140" s="110"/>
      <c r="N140" s="107"/>
      <c r="O140" s="132"/>
    </row>
    <row r="141" spans="1:17" s="6" customFormat="1" ht="14" customHeight="1" x14ac:dyDescent="0.2">
      <c r="A141" s="154"/>
      <c r="B141" s="104"/>
      <c r="C141" s="108"/>
      <c r="D141" s="109"/>
      <c r="E141" s="21"/>
      <c r="F141" s="21"/>
      <c r="G141" s="21"/>
      <c r="H141" s="20"/>
      <c r="I141" s="21"/>
      <c r="J141" s="21"/>
      <c r="K141" s="21"/>
      <c r="L141" s="21"/>
      <c r="M141" s="110"/>
      <c r="N141" s="107"/>
      <c r="O141" s="132"/>
    </row>
    <row r="142" spans="1:17" s="6" customFormat="1" ht="14" customHeight="1" x14ac:dyDescent="0.2">
      <c r="A142" s="154"/>
      <c r="B142" s="104"/>
      <c r="C142" s="108"/>
      <c r="D142" s="109"/>
      <c r="E142" s="21"/>
      <c r="F142" s="21"/>
      <c r="G142" s="21"/>
      <c r="H142" s="20"/>
      <c r="I142" s="21"/>
      <c r="J142" s="21"/>
      <c r="K142" s="21"/>
      <c r="L142" s="21"/>
      <c r="M142" s="110"/>
      <c r="N142" s="107"/>
      <c r="O142" s="132"/>
    </row>
    <row r="143" spans="1:17" s="6" customFormat="1" ht="14" customHeight="1" x14ac:dyDescent="0.3">
      <c r="A143" s="74"/>
      <c r="B143" s="104"/>
      <c r="C143" s="108"/>
      <c r="D143" s="109"/>
      <c r="E143" s="21"/>
      <c r="F143" s="21"/>
      <c r="G143" s="21"/>
      <c r="H143" s="20"/>
      <c r="I143" s="21"/>
      <c r="J143" s="21"/>
      <c r="K143" s="111"/>
      <c r="L143" s="111"/>
      <c r="M143" s="110"/>
      <c r="N143" s="107"/>
      <c r="O143" s="121"/>
    </row>
    <row r="144" spans="1:17" s="6" customFormat="1" ht="14" customHeight="1" x14ac:dyDescent="0.3">
      <c r="A144" s="154"/>
      <c r="B144" s="104"/>
      <c r="C144" s="160" t="s">
        <v>41</v>
      </c>
      <c r="D144" s="161"/>
      <c r="E144" s="161"/>
      <c r="F144" s="164" t="s">
        <v>42</v>
      </c>
      <c r="G144" s="164"/>
      <c r="H144" s="20"/>
      <c r="I144" s="21"/>
      <c r="J144" s="21"/>
      <c r="K144" s="111"/>
      <c r="L144" s="111"/>
      <c r="M144" s="110"/>
      <c r="N144" s="107"/>
      <c r="O144" s="132" t="str">
        <f>IFERROR(IF(MOD($S$61,10)=6,U$60,""),"")</f>
        <v/>
      </c>
    </row>
    <row r="145" spans="1:15" s="6" customFormat="1" ht="14" customHeight="1" x14ac:dyDescent="0.2">
      <c r="A145" s="154"/>
      <c r="B145" s="104"/>
      <c r="C145" s="162"/>
      <c r="D145" s="163"/>
      <c r="E145" s="163"/>
      <c r="F145" s="165"/>
      <c r="G145" s="165"/>
      <c r="H145" s="112"/>
      <c r="I145" s="113"/>
      <c r="J145" s="113"/>
      <c r="K145" s="27"/>
      <c r="L145" s="27"/>
      <c r="M145" s="114"/>
      <c r="N145" s="107"/>
      <c r="O145" s="132"/>
    </row>
    <row r="146" spans="1:15" s="6" customFormat="1" ht="14" customHeight="1" x14ac:dyDescent="0.35">
      <c r="A146" s="154"/>
      <c r="B146" s="104"/>
      <c r="C146" s="155" t="s">
        <v>37</v>
      </c>
      <c r="D146" s="156"/>
      <c r="E146" s="156"/>
      <c r="F146" s="156"/>
      <c r="G146" s="157"/>
      <c r="H146" s="95"/>
      <c r="I146" s="96"/>
      <c r="J146" s="97"/>
      <c r="K146" s="97"/>
      <c r="L146" s="97"/>
      <c r="M146" s="98"/>
      <c r="N146" s="107"/>
      <c r="O146" s="132"/>
    </row>
    <row r="147" spans="1:15" s="6" customFormat="1" ht="14" customHeight="1" x14ac:dyDescent="0.2">
      <c r="A147" s="154"/>
      <c r="B147" s="104"/>
      <c r="C147" s="158"/>
      <c r="D147" s="159"/>
      <c r="E147" s="159"/>
      <c r="F147" s="159"/>
      <c r="G147" s="151"/>
      <c r="H147" s="100"/>
      <c r="I147" s="101"/>
      <c r="J147" s="101"/>
      <c r="K147" s="101"/>
      <c r="L147" s="101"/>
      <c r="M147" s="102"/>
      <c r="N147" s="107"/>
      <c r="O147" s="132"/>
    </row>
    <row r="148" spans="1:15" s="6" customFormat="1" ht="14" customHeight="1" x14ac:dyDescent="0.2">
      <c r="A148" s="74"/>
      <c r="B148" s="104"/>
      <c r="C148" s="158"/>
      <c r="D148" s="159"/>
      <c r="E148" s="159"/>
      <c r="F148" s="159"/>
      <c r="G148" s="151"/>
      <c r="H148" s="105"/>
      <c r="I148" s="101"/>
      <c r="J148" s="101"/>
      <c r="K148" s="101"/>
      <c r="L148" s="101"/>
      <c r="M148" s="106"/>
      <c r="N148" s="107"/>
      <c r="O148" s="121"/>
    </row>
    <row r="149" spans="1:15" s="6" customFormat="1" ht="14" customHeight="1" x14ac:dyDescent="0.2">
      <c r="A149" s="154"/>
      <c r="B149" s="104"/>
      <c r="C149" s="108"/>
      <c r="D149" s="109"/>
      <c r="E149" s="21"/>
      <c r="F149" s="21"/>
      <c r="G149" s="21"/>
      <c r="H149" s="20"/>
      <c r="I149" s="71"/>
      <c r="J149" s="71"/>
      <c r="K149" s="21"/>
      <c r="L149" s="21"/>
      <c r="M149" s="110"/>
      <c r="N149" s="107"/>
      <c r="O149" s="132" t="str">
        <f>IFERROR(IF(MOD($S$61,10)=7,U$60,""),"")</f>
        <v/>
      </c>
    </row>
    <row r="150" spans="1:15" s="6" customFormat="1" ht="14" customHeight="1" x14ac:dyDescent="0.2">
      <c r="A150" s="154"/>
      <c r="B150" s="104"/>
      <c r="C150" s="108"/>
      <c r="D150" s="109"/>
      <c r="E150" s="21"/>
      <c r="F150" s="21"/>
      <c r="G150" s="21"/>
      <c r="H150" s="20"/>
      <c r="I150" s="21"/>
      <c r="J150" s="71"/>
      <c r="K150" s="21"/>
      <c r="L150" s="21"/>
      <c r="M150" s="110"/>
      <c r="N150" s="107"/>
      <c r="O150" s="132"/>
    </row>
    <row r="151" spans="1:15" s="6" customFormat="1" ht="14" customHeight="1" x14ac:dyDescent="0.2">
      <c r="A151" s="154"/>
      <c r="B151" s="104"/>
      <c r="C151" s="108"/>
      <c r="D151" s="109"/>
      <c r="E151" s="21"/>
      <c r="F151" s="21"/>
      <c r="G151" s="21"/>
      <c r="H151" s="20"/>
      <c r="I151" s="21"/>
      <c r="J151" s="21"/>
      <c r="K151" s="21"/>
      <c r="L151" s="21"/>
      <c r="M151" s="110"/>
      <c r="N151" s="107"/>
      <c r="O151" s="132"/>
    </row>
    <row r="152" spans="1:15" s="6" customFormat="1" ht="14" customHeight="1" x14ac:dyDescent="0.2">
      <c r="A152" s="154"/>
      <c r="B152" s="104"/>
      <c r="C152" s="108"/>
      <c r="D152" s="109"/>
      <c r="E152" s="21"/>
      <c r="F152" s="21"/>
      <c r="G152" s="21"/>
      <c r="H152" s="20"/>
      <c r="I152" s="21"/>
      <c r="J152" s="21"/>
      <c r="K152" s="21"/>
      <c r="L152" s="21"/>
      <c r="M152" s="110"/>
      <c r="N152" s="107"/>
      <c r="O152" s="132"/>
    </row>
    <row r="153" spans="1:15" s="6" customFormat="1" ht="14" customHeight="1" x14ac:dyDescent="0.2">
      <c r="A153" s="74"/>
      <c r="B153" s="104"/>
      <c r="C153" s="108"/>
      <c r="D153" s="109"/>
      <c r="E153" s="21"/>
      <c r="F153" s="21"/>
      <c r="G153" s="21"/>
      <c r="H153" s="20"/>
      <c r="I153" s="21"/>
      <c r="J153" s="21"/>
      <c r="K153" s="21"/>
      <c r="L153" s="21"/>
      <c r="M153" s="110"/>
      <c r="N153" s="107"/>
      <c r="O153" s="121"/>
    </row>
    <row r="154" spans="1:15" s="6" customFormat="1" ht="14" customHeight="1" x14ac:dyDescent="0.2">
      <c r="A154" s="154"/>
      <c r="B154" s="104"/>
      <c r="C154" s="108"/>
      <c r="D154" s="109"/>
      <c r="E154" s="21"/>
      <c r="F154" s="21"/>
      <c r="G154" s="21"/>
      <c r="H154" s="20"/>
      <c r="I154" s="21"/>
      <c r="J154" s="21"/>
      <c r="K154" s="21"/>
      <c r="L154" s="21"/>
      <c r="M154" s="110"/>
      <c r="N154" s="107"/>
      <c r="O154" s="132" t="str">
        <f>IFERROR(IF(MOD($S$61,10)=8,U$60,""),"")</f>
        <v/>
      </c>
    </row>
    <row r="155" spans="1:15" s="6" customFormat="1" ht="14" customHeight="1" x14ac:dyDescent="0.3">
      <c r="A155" s="154"/>
      <c r="B155" s="104"/>
      <c r="C155" s="108"/>
      <c r="D155" s="109"/>
      <c r="E155" s="21"/>
      <c r="F155" s="21"/>
      <c r="G155" s="21"/>
      <c r="H155" s="20"/>
      <c r="I155" s="21"/>
      <c r="J155" s="21"/>
      <c r="K155" s="111"/>
      <c r="L155" s="111"/>
      <c r="M155" s="110"/>
      <c r="N155" s="107"/>
      <c r="O155" s="132"/>
    </row>
    <row r="156" spans="1:15" s="6" customFormat="1" ht="14" customHeight="1" x14ac:dyDescent="0.3">
      <c r="A156" s="154"/>
      <c r="B156" s="104"/>
      <c r="C156" s="160" t="s">
        <v>43</v>
      </c>
      <c r="D156" s="161"/>
      <c r="E156" s="161"/>
      <c r="F156" s="164" t="s">
        <v>44</v>
      </c>
      <c r="G156" s="164"/>
      <c r="H156" s="20"/>
      <c r="I156" s="21"/>
      <c r="J156" s="21"/>
      <c r="K156" s="111"/>
      <c r="L156" s="111"/>
      <c r="M156" s="110"/>
      <c r="N156" s="107"/>
      <c r="O156" s="132"/>
    </row>
    <row r="157" spans="1:15" s="6" customFormat="1" ht="14" customHeight="1" x14ac:dyDescent="0.2">
      <c r="A157" s="154"/>
      <c r="B157" s="104"/>
      <c r="C157" s="162"/>
      <c r="D157" s="163"/>
      <c r="E157" s="163"/>
      <c r="F157" s="165"/>
      <c r="G157" s="165"/>
      <c r="H157" s="112"/>
      <c r="I157" s="113"/>
      <c r="J157" s="113"/>
      <c r="K157" s="27"/>
      <c r="L157" s="27"/>
      <c r="M157" s="114"/>
      <c r="N157" s="107"/>
      <c r="O157" s="132"/>
    </row>
    <row r="158" spans="1:15" s="6" customFormat="1" ht="14" customHeight="1" x14ac:dyDescent="0.35">
      <c r="A158" s="74"/>
      <c r="B158" s="104"/>
      <c r="C158" s="155" t="s">
        <v>38</v>
      </c>
      <c r="D158" s="156"/>
      <c r="E158" s="156"/>
      <c r="F158" s="156"/>
      <c r="G158" s="157"/>
      <c r="H158" s="95"/>
      <c r="I158" s="96"/>
      <c r="J158" s="97"/>
      <c r="K158" s="97"/>
      <c r="L158" s="97"/>
      <c r="M158" s="98"/>
      <c r="N158" s="107"/>
      <c r="O158" s="121"/>
    </row>
    <row r="159" spans="1:15" s="6" customFormat="1" ht="14" customHeight="1" x14ac:dyDescent="0.2">
      <c r="A159" s="154"/>
      <c r="B159" s="104"/>
      <c r="C159" s="158"/>
      <c r="D159" s="159"/>
      <c r="E159" s="159"/>
      <c r="F159" s="159"/>
      <c r="G159" s="151"/>
      <c r="H159" s="100"/>
      <c r="I159" s="101"/>
      <c r="J159" s="101"/>
      <c r="K159" s="101"/>
      <c r="L159" s="101"/>
      <c r="M159" s="102"/>
      <c r="N159" s="107"/>
      <c r="O159" s="132" t="str">
        <f>IFERROR(IF(MOD($S$61,10)=9,U$60,""),"")</f>
        <v/>
      </c>
    </row>
    <row r="160" spans="1:15" s="6" customFormat="1" ht="14" customHeight="1" x14ac:dyDescent="0.2">
      <c r="A160" s="154"/>
      <c r="B160" s="104"/>
      <c r="C160" s="158"/>
      <c r="D160" s="159"/>
      <c r="E160" s="159"/>
      <c r="F160" s="159"/>
      <c r="G160" s="151"/>
      <c r="H160" s="105"/>
      <c r="I160" s="101"/>
      <c r="J160" s="101"/>
      <c r="K160" s="101"/>
      <c r="L160" s="101"/>
      <c r="M160" s="106"/>
      <c r="N160" s="107"/>
      <c r="O160" s="132"/>
    </row>
    <row r="161" spans="1:15" s="6" customFormat="1" ht="14" customHeight="1" x14ac:dyDescent="0.2">
      <c r="A161" s="154"/>
      <c r="B161" s="104"/>
      <c r="C161" s="108"/>
      <c r="D161" s="109"/>
      <c r="E161" s="21"/>
      <c r="F161" s="21"/>
      <c r="G161" s="21"/>
      <c r="H161" s="20"/>
      <c r="I161" s="71"/>
      <c r="J161" s="71"/>
      <c r="K161" s="21"/>
      <c r="L161" s="21"/>
      <c r="M161" s="110"/>
      <c r="N161" s="107"/>
      <c r="O161" s="132"/>
    </row>
    <row r="162" spans="1:15" s="6" customFormat="1" ht="14" customHeight="1" x14ac:dyDescent="0.2">
      <c r="A162" s="154"/>
      <c r="B162" s="104"/>
      <c r="C162" s="108"/>
      <c r="D162" s="109"/>
      <c r="E162" s="21"/>
      <c r="F162" s="21"/>
      <c r="G162" s="21"/>
      <c r="H162" s="20"/>
      <c r="I162" s="21"/>
      <c r="J162" s="71"/>
      <c r="K162" s="21"/>
      <c r="L162" s="21"/>
      <c r="M162" s="110"/>
      <c r="N162" s="107"/>
      <c r="O162" s="132"/>
    </row>
    <row r="163" spans="1:15" s="6" customFormat="1" ht="14" customHeight="1" x14ac:dyDescent="0.2">
      <c r="A163" s="74"/>
      <c r="B163" s="104"/>
      <c r="C163" s="108"/>
      <c r="D163" s="109"/>
      <c r="E163" s="21"/>
      <c r="F163" s="21"/>
      <c r="G163" s="21"/>
      <c r="H163" s="20"/>
      <c r="I163" s="21"/>
      <c r="J163" s="21"/>
      <c r="K163" s="21"/>
      <c r="L163" s="21"/>
      <c r="M163" s="110"/>
      <c r="N163" s="107"/>
      <c r="O163" s="121"/>
    </row>
    <row r="164" spans="1:15" s="6" customFormat="1" ht="14" customHeight="1" x14ac:dyDescent="0.2">
      <c r="A164" s="154"/>
      <c r="B164" s="104"/>
      <c r="C164" s="108"/>
      <c r="D164" s="109"/>
      <c r="E164" s="21"/>
      <c r="F164" s="21"/>
      <c r="G164" s="21"/>
      <c r="H164" s="20"/>
      <c r="I164" s="21"/>
      <c r="J164" s="21"/>
      <c r="K164" s="21"/>
      <c r="L164" s="21"/>
      <c r="M164" s="110"/>
      <c r="N164" s="107"/>
      <c r="O164" s="132" t="str">
        <f>IFERROR(IF(MOD($S$61,10)=0,U$60,""),"")</f>
        <v/>
      </c>
    </row>
    <row r="165" spans="1:15" s="6" customFormat="1" ht="14" customHeight="1" x14ac:dyDescent="0.2">
      <c r="A165" s="154"/>
      <c r="B165" s="104"/>
      <c r="C165" s="108"/>
      <c r="D165" s="109"/>
      <c r="E165" s="21"/>
      <c r="F165" s="21"/>
      <c r="G165" s="21"/>
      <c r="H165" s="20"/>
      <c r="I165" s="21"/>
      <c r="J165" s="21"/>
      <c r="K165" s="21"/>
      <c r="L165" s="21"/>
      <c r="M165" s="110"/>
      <c r="N165" s="107"/>
      <c r="O165" s="132"/>
    </row>
    <row r="166" spans="1:15" s="6" customFormat="1" ht="14" customHeight="1" x14ac:dyDescent="0.2">
      <c r="A166" s="154"/>
      <c r="B166" s="104"/>
      <c r="C166" s="108"/>
      <c r="D166" s="109"/>
      <c r="E166" s="21"/>
      <c r="F166" s="21"/>
      <c r="G166" s="21"/>
      <c r="H166" s="20"/>
      <c r="I166" s="21"/>
      <c r="J166" s="21"/>
      <c r="K166" s="21"/>
      <c r="L166" s="21"/>
      <c r="M166" s="110"/>
      <c r="N166" s="107"/>
      <c r="O166" s="132"/>
    </row>
    <row r="167" spans="1:15" s="6" customFormat="1" ht="14" customHeight="1" x14ac:dyDescent="0.3">
      <c r="A167" s="154"/>
      <c r="B167" s="104"/>
      <c r="C167" s="108"/>
      <c r="D167" s="109"/>
      <c r="E167" s="21"/>
      <c r="F167" s="21"/>
      <c r="G167" s="21"/>
      <c r="H167" s="20"/>
      <c r="I167" s="21"/>
      <c r="J167" s="21"/>
      <c r="K167" s="111"/>
      <c r="L167" s="111"/>
      <c r="M167" s="110"/>
      <c r="N167" s="107"/>
      <c r="O167" s="132"/>
    </row>
    <row r="168" spans="1:15" s="6" customFormat="1" ht="14" customHeight="1" x14ac:dyDescent="0.3">
      <c r="A168" s="74"/>
      <c r="B168" s="104"/>
      <c r="C168" s="160" t="s">
        <v>45</v>
      </c>
      <c r="D168" s="161"/>
      <c r="E168" s="161"/>
      <c r="F168" s="164" t="s">
        <v>46</v>
      </c>
      <c r="G168" s="164"/>
      <c r="H168" s="20"/>
      <c r="I168" s="21"/>
      <c r="J168" s="21"/>
      <c r="K168" s="111"/>
      <c r="L168" s="111"/>
      <c r="M168" s="110"/>
      <c r="N168" s="107"/>
      <c r="O168" s="121"/>
    </row>
    <row r="169" spans="1:15" s="6" customFormat="1" ht="14" customHeight="1" x14ac:dyDescent="0.2">
      <c r="A169" s="74"/>
      <c r="B169" s="104"/>
      <c r="C169" s="162"/>
      <c r="D169" s="163"/>
      <c r="E169" s="163"/>
      <c r="F169" s="165"/>
      <c r="G169" s="165"/>
      <c r="H169" s="112"/>
      <c r="I169" s="113"/>
      <c r="J169" s="113"/>
      <c r="K169" s="27"/>
      <c r="L169" s="27"/>
      <c r="M169" s="114"/>
      <c r="N169" s="107"/>
      <c r="O169" s="121"/>
    </row>
    <row r="170" spans="1:15" s="6" customFormat="1" ht="14" customHeight="1" x14ac:dyDescent="0.3">
      <c r="A170" s="74"/>
      <c r="B170" s="104"/>
      <c r="C170" s="109"/>
      <c r="D170" s="109"/>
      <c r="E170" s="21"/>
      <c r="F170" s="21"/>
      <c r="G170" s="21"/>
      <c r="H170" s="21"/>
      <c r="I170" s="21"/>
      <c r="J170" s="21"/>
      <c r="K170" s="111"/>
      <c r="L170" s="111"/>
      <c r="M170" s="115"/>
      <c r="N170" s="107"/>
    </row>
    <row r="171" spans="1:15" s="6" customFormat="1" ht="14" customHeight="1" thickBot="1" x14ac:dyDescent="0.35">
      <c r="A171" s="74"/>
      <c r="B171" s="116"/>
      <c r="C171" s="117"/>
      <c r="D171" s="117"/>
      <c r="E171" s="87"/>
      <c r="F171" s="33"/>
      <c r="G171" s="33"/>
      <c r="H171" s="33"/>
      <c r="I171" s="33"/>
      <c r="J171" s="33"/>
      <c r="K171" s="118"/>
      <c r="L171" s="118"/>
      <c r="M171" s="119"/>
      <c r="N171" s="120"/>
    </row>
    <row r="172" spans="1:15" ht="14.15" customHeight="1" x14ac:dyDescent="0.2">
      <c r="B172" s="133" t="s">
        <v>0</v>
      </c>
      <c r="C172" s="263"/>
      <c r="D172" s="272" t="str">
        <f>"TC "&amp;$X$61</f>
        <v>TC 1/3/5</v>
      </c>
      <c r="E172" s="239" t="str">
        <f>$S$64</f>
        <v>SHINSAWA</v>
      </c>
      <c r="F172" s="239"/>
      <c r="G172" s="239"/>
      <c r="H172" s="240"/>
      <c r="I172" s="1" t="s">
        <v>7</v>
      </c>
      <c r="J172" s="2"/>
      <c r="K172" s="2"/>
      <c r="L172" s="3"/>
      <c r="M172" s="243" t="s">
        <v>5</v>
      </c>
      <c r="N172" s="261">
        <f>$S$59</f>
        <v>1</v>
      </c>
      <c r="O172" s="76"/>
    </row>
    <row r="173" spans="1:15" ht="14.15" customHeight="1" x14ac:dyDescent="0.2">
      <c r="B173" s="135">
        <f>M116+1</f>
        <v>23</v>
      </c>
      <c r="C173" s="264"/>
      <c r="D173" s="268"/>
      <c r="E173" s="241"/>
      <c r="F173" s="241"/>
      <c r="G173" s="241"/>
      <c r="H173" s="242"/>
      <c r="I173" s="5"/>
      <c r="J173" s="6"/>
      <c r="K173" s="6"/>
      <c r="L173" s="7"/>
      <c r="M173" s="244"/>
      <c r="N173" s="262"/>
      <c r="O173" s="76"/>
    </row>
    <row r="174" spans="1:15" ht="14.15" customHeight="1" x14ac:dyDescent="0.2">
      <c r="B174" s="169"/>
      <c r="C174" s="264"/>
      <c r="D174" s="267" t="str">
        <f>"TC "&amp;$W$65</f>
        <v>TC 2/3/5A</v>
      </c>
      <c r="E174" s="270" t="str">
        <f>$S$66</f>
        <v>NAKAYAMA</v>
      </c>
      <c r="F174" s="270"/>
      <c r="G174" s="270"/>
      <c r="H174" s="271"/>
      <c r="I174" s="256">
        <f>$S$68</f>
        <v>8.2780000000000005</v>
      </c>
      <c r="J174" s="257"/>
      <c r="K174" s="257"/>
      <c r="L174" s="7"/>
      <c r="M174" s="244" t="s">
        <v>6</v>
      </c>
      <c r="N174" s="269">
        <f>$S$60</f>
        <v>1</v>
      </c>
      <c r="O174" s="76"/>
    </row>
    <row r="175" spans="1:15" ht="14.15" customHeight="1" x14ac:dyDescent="0.2">
      <c r="B175" s="265"/>
      <c r="C175" s="266"/>
      <c r="D175" s="268"/>
      <c r="E175" s="241"/>
      <c r="F175" s="241"/>
      <c r="G175" s="241"/>
      <c r="H175" s="242"/>
      <c r="I175" s="258"/>
      <c r="J175" s="259"/>
      <c r="K175" s="259"/>
      <c r="L175" s="8" t="s">
        <v>1</v>
      </c>
      <c r="M175" s="244"/>
      <c r="N175" s="262"/>
      <c r="O175" s="76"/>
    </row>
    <row r="176" spans="1:15" ht="14.15" customHeight="1" x14ac:dyDescent="0.2">
      <c r="A176" s="166" t="str">
        <f>IFERROR(IF(AND($B176&lt;&gt;"",MOD($S$61,10)=1,Q181&lt;&gt;""),$B176,""),"")</f>
        <v>SS 1/3/5</v>
      </c>
      <c r="B176" s="226" t="str">
        <f>IF(Q181="","",$W$61)</f>
        <v>SS 1/3/5</v>
      </c>
      <c r="C176" s="227"/>
      <c r="D176" s="227"/>
      <c r="E176" s="227"/>
      <c r="F176" s="228"/>
      <c r="G176" s="5" t="s">
        <v>8</v>
      </c>
      <c r="H176" s="6"/>
      <c r="I176" s="6"/>
      <c r="J176" s="6"/>
      <c r="K176" s="203" t="s">
        <v>4</v>
      </c>
      <c r="L176" s="204"/>
      <c r="M176" s="14"/>
      <c r="N176" s="9"/>
      <c r="O176" s="76"/>
    </row>
    <row r="177" spans="1:27" ht="14.15" customHeight="1" x14ac:dyDescent="0.2">
      <c r="A177" s="166"/>
      <c r="B177" s="229" t="str">
        <f>IF(B176="","",$S$62)</f>
        <v>SHINSAWA 1</v>
      </c>
      <c r="C177" s="230"/>
      <c r="D177" s="230"/>
      <c r="E177" s="230"/>
      <c r="F177" s="233" t="str">
        <f>IF(Q181="","",TEXT(S$63,"0.000  "))</f>
        <v xml:space="preserve">2.000  </v>
      </c>
      <c r="G177" s="205">
        <f>$W$69</f>
        <v>41.3</v>
      </c>
      <c r="H177" s="206"/>
      <c r="I177" s="206"/>
      <c r="J177" s="6"/>
      <c r="K177" s="5"/>
      <c r="L177" s="209">
        <f>$S$69</f>
        <v>12</v>
      </c>
      <c r="M177" s="209"/>
      <c r="N177" s="10"/>
      <c r="O177" s="76"/>
    </row>
    <row r="178" spans="1:27" ht="14.15" customHeight="1" thickBot="1" x14ac:dyDescent="0.25">
      <c r="A178" s="166"/>
      <c r="B178" s="231"/>
      <c r="C178" s="232"/>
      <c r="D178" s="232"/>
      <c r="E178" s="232"/>
      <c r="F178" s="234"/>
      <c r="G178" s="207"/>
      <c r="H178" s="208"/>
      <c r="I178" s="208"/>
      <c r="J178" s="11" t="s">
        <v>2</v>
      </c>
      <c r="K178" s="12"/>
      <c r="L178" s="210"/>
      <c r="M178" s="210"/>
      <c r="N178" s="13" t="s">
        <v>3</v>
      </c>
      <c r="O178" s="76"/>
    </row>
    <row r="179" spans="1:27" ht="14.15" customHeight="1" x14ac:dyDescent="0.2">
      <c r="A179" s="166"/>
      <c r="B179" s="211" t="s">
        <v>7</v>
      </c>
      <c r="C179" s="212"/>
      <c r="D179" s="213"/>
      <c r="E179" s="214" t="s">
        <v>11</v>
      </c>
      <c r="F179" s="215"/>
      <c r="G179" s="216"/>
      <c r="H179" s="214" t="s">
        <v>12</v>
      </c>
      <c r="I179" s="215"/>
      <c r="J179" s="215"/>
      <c r="K179" s="215"/>
      <c r="L179" s="216"/>
      <c r="M179" s="220" t="s">
        <v>7</v>
      </c>
      <c r="N179" s="221"/>
      <c r="O179" s="76"/>
    </row>
    <row r="180" spans="1:27" ht="14.15" customHeight="1" x14ac:dyDescent="0.2">
      <c r="B180" s="222" t="s">
        <v>9</v>
      </c>
      <c r="C180" s="223"/>
      <c r="D180" s="36" t="s">
        <v>10</v>
      </c>
      <c r="E180" s="217"/>
      <c r="F180" s="218"/>
      <c r="G180" s="219"/>
      <c r="H180" s="217"/>
      <c r="I180" s="218"/>
      <c r="J180" s="218"/>
      <c r="K180" s="218"/>
      <c r="L180" s="219"/>
      <c r="M180" s="224" t="s">
        <v>13</v>
      </c>
      <c r="N180" s="225"/>
      <c r="O180" s="76"/>
    </row>
    <row r="181" spans="1:27" ht="14.15" customHeight="1" x14ac:dyDescent="0.2">
      <c r="A181" s="166" t="str">
        <f>IFERROR(IF(AND($B176&lt;&gt;0,MOD($S$61,10)=2,Q181&lt;&gt;""),$B176,""),"")</f>
        <v/>
      </c>
      <c r="B181" s="174">
        <v>0</v>
      </c>
      <c r="C181" s="175"/>
      <c r="D181" s="180">
        <f>B181-B107</f>
        <v>0</v>
      </c>
      <c r="E181" s="15"/>
      <c r="F181" s="16"/>
      <c r="G181" s="16"/>
      <c r="H181" s="17"/>
      <c r="I181" s="18"/>
      <c r="J181" s="19"/>
      <c r="K181" s="16"/>
      <c r="L181" s="16"/>
      <c r="M181" s="195">
        <f>IF(B181="","",ROUND($S$68-B181,3))</f>
        <v>8.2780000000000005</v>
      </c>
      <c r="N181" s="196"/>
      <c r="O181" s="76"/>
      <c r="Q181" s="4" t="str">
        <f t="shared" ref="Q181:Q186" si="0">Q182</f>
        <v>START</v>
      </c>
    </row>
    <row r="182" spans="1:27" ht="14.15" customHeight="1" x14ac:dyDescent="0.2">
      <c r="A182" s="166"/>
      <c r="B182" s="176"/>
      <c r="C182" s="177"/>
      <c r="D182" s="181"/>
      <c r="E182" s="20"/>
      <c r="F182" s="21"/>
      <c r="G182" s="21"/>
      <c r="H182" s="22"/>
      <c r="I182" s="23"/>
      <c r="J182" s="19"/>
      <c r="K182" s="21"/>
      <c r="L182" s="21"/>
      <c r="M182" s="197"/>
      <c r="N182" s="198"/>
      <c r="O182" s="76"/>
      <c r="Q182" s="4" t="str">
        <f t="shared" si="0"/>
        <v>START</v>
      </c>
      <c r="AA182" s="73"/>
    </row>
    <row r="183" spans="1:27" ht="14.15" customHeight="1" x14ac:dyDescent="0.2">
      <c r="A183" s="166"/>
      <c r="B183" s="176"/>
      <c r="C183" s="177"/>
      <c r="D183" s="181"/>
      <c r="E183" s="20"/>
      <c r="F183" s="21"/>
      <c r="G183" s="21"/>
      <c r="H183" s="22"/>
      <c r="I183" s="23"/>
      <c r="J183" s="21"/>
      <c r="K183" s="21"/>
      <c r="L183" s="21"/>
      <c r="M183" s="197"/>
      <c r="N183" s="198"/>
      <c r="O183" s="76"/>
      <c r="Q183" s="4" t="str">
        <f t="shared" si="0"/>
        <v>START</v>
      </c>
    </row>
    <row r="184" spans="1:27" ht="14.15" customHeight="1" x14ac:dyDescent="0.2">
      <c r="A184" s="166"/>
      <c r="B184" s="176"/>
      <c r="C184" s="177"/>
      <c r="D184" s="181"/>
      <c r="E184" s="20"/>
      <c r="F184" s="21"/>
      <c r="G184" s="21"/>
      <c r="H184" s="22"/>
      <c r="I184" s="23"/>
      <c r="J184" s="21"/>
      <c r="K184" s="21"/>
      <c r="L184" s="21"/>
      <c r="M184" s="197"/>
      <c r="N184" s="198"/>
      <c r="O184" s="76"/>
      <c r="Q184" s="4" t="str">
        <f t="shared" si="0"/>
        <v>START</v>
      </c>
    </row>
    <row r="185" spans="1:27" ht="14.15" customHeight="1" x14ac:dyDescent="0.2">
      <c r="B185" s="176"/>
      <c r="C185" s="177"/>
      <c r="D185" s="181"/>
      <c r="E185" s="20"/>
      <c r="F185" s="21"/>
      <c r="G185" s="21"/>
      <c r="H185" s="22"/>
      <c r="I185" s="23"/>
      <c r="J185" s="21"/>
      <c r="K185" s="21"/>
      <c r="L185" s="21"/>
      <c r="M185" s="197"/>
      <c r="N185" s="198"/>
      <c r="O185" s="76"/>
      <c r="Q185" s="4" t="str">
        <f t="shared" si="0"/>
        <v>START</v>
      </c>
    </row>
    <row r="186" spans="1:27" ht="14.15" customHeight="1" x14ac:dyDescent="0.2">
      <c r="A186" s="166" t="str">
        <f>IFERROR(IF(AND($B176&lt;&gt;0,MOD($S$61,10)=3,Q181&lt;&gt;""),$B176,""),"")</f>
        <v/>
      </c>
      <c r="B186" s="176"/>
      <c r="C186" s="177"/>
      <c r="D186" s="181"/>
      <c r="E186" s="20"/>
      <c r="F186" s="21"/>
      <c r="G186" s="21"/>
      <c r="H186" s="22"/>
      <c r="I186" s="23"/>
      <c r="J186" s="21"/>
      <c r="K186" s="21"/>
      <c r="L186" s="21"/>
      <c r="M186" s="197"/>
      <c r="N186" s="198"/>
      <c r="O186" s="76"/>
      <c r="Q186" s="4" t="str">
        <f t="shared" si="0"/>
        <v>START</v>
      </c>
    </row>
    <row r="187" spans="1:27" ht="14.15" customHeight="1" x14ac:dyDescent="0.2">
      <c r="A187" s="166"/>
      <c r="B187" s="176"/>
      <c r="C187" s="177"/>
      <c r="D187" s="181"/>
      <c r="E187" s="20"/>
      <c r="F187" s="21"/>
      <c r="G187" s="24"/>
      <c r="H187" s="22"/>
      <c r="I187" s="23"/>
      <c r="J187" s="21"/>
      <c r="K187" s="188" t="str">
        <f>IFERROR(IF(ROUND(M181,3)=0,$W$67,""),"")</f>
        <v/>
      </c>
      <c r="L187" s="189"/>
      <c r="M187" s="197"/>
      <c r="N187" s="198"/>
      <c r="O187" s="76"/>
      <c r="Q187" s="4" t="str">
        <f>Q188</f>
        <v>START</v>
      </c>
    </row>
    <row r="188" spans="1:27" ht="14.15" customHeight="1" x14ac:dyDescent="0.2">
      <c r="A188" s="166"/>
      <c r="B188" s="176"/>
      <c r="C188" s="177"/>
      <c r="D188" s="181"/>
      <c r="E188" s="80">
        <v>1</v>
      </c>
      <c r="F188" s="21"/>
      <c r="G188" s="127">
        <f>IFERROR(IF(Q187&lt;&gt;"",$S$63-B181,""),"")</f>
        <v>2</v>
      </c>
      <c r="H188" s="25"/>
      <c r="I188" s="26"/>
      <c r="J188" s="27"/>
      <c r="K188" s="201"/>
      <c r="L188" s="202"/>
      <c r="M188" s="199"/>
      <c r="N188" s="200"/>
      <c r="O188" s="76"/>
      <c r="Q188" s="4" t="str">
        <f>IF(E188="","",IF(E188=$S$70,"START",IF(E188=U$70,"FF",IF(E188&lt;U$70,"SS",""))))</f>
        <v>START</v>
      </c>
    </row>
    <row r="189" spans="1:27" ht="14.15" customHeight="1" x14ac:dyDescent="0.2">
      <c r="A189" s="166"/>
      <c r="B189" s="174">
        <v>3.1</v>
      </c>
      <c r="C189" s="175"/>
      <c r="D189" s="180">
        <f>IF(B189="","",B189-B181)</f>
        <v>3.1</v>
      </c>
      <c r="E189" s="15"/>
      <c r="F189" s="21"/>
      <c r="G189" s="24"/>
      <c r="H189" s="17"/>
      <c r="I189" s="18"/>
      <c r="J189" s="19"/>
      <c r="K189" s="16"/>
      <c r="L189" s="16"/>
      <c r="M189" s="195">
        <f t="shared" ref="M189" si="1">IF(B189="","",ROUND($S$68-B189,3))</f>
        <v>5.1779999999999999</v>
      </c>
      <c r="N189" s="196"/>
      <c r="O189" s="76"/>
      <c r="Q189" s="4" t="str">
        <f t="shared" ref="Q189:Q194" si="2">Q190</f>
        <v>SS</v>
      </c>
    </row>
    <row r="190" spans="1:27" ht="14.15" customHeight="1" x14ac:dyDescent="0.2">
      <c r="B190" s="176"/>
      <c r="C190" s="177"/>
      <c r="D190" s="181"/>
      <c r="E190" s="20"/>
      <c r="F190" s="21"/>
      <c r="G190" s="24"/>
      <c r="H190" s="22"/>
      <c r="I190" s="23"/>
      <c r="J190" s="19"/>
      <c r="K190" s="21"/>
      <c r="L190" s="21"/>
      <c r="M190" s="197"/>
      <c r="N190" s="198"/>
      <c r="O190" s="76"/>
      <c r="Q190" s="4" t="str">
        <f t="shared" si="2"/>
        <v>SS</v>
      </c>
    </row>
    <row r="191" spans="1:27" ht="14.15" customHeight="1" x14ac:dyDescent="0.2">
      <c r="A191" s="166" t="str">
        <f>IFERROR(IF(AND($B176&lt;&gt;0,MOD($S$61,10)=4,Q181&lt;&gt;""),$B176,""),"")</f>
        <v/>
      </c>
      <c r="B191" s="176"/>
      <c r="C191" s="177"/>
      <c r="D191" s="181"/>
      <c r="E191" s="20"/>
      <c r="F191" s="21"/>
      <c r="G191" s="24"/>
      <c r="H191" s="22"/>
      <c r="I191" s="23"/>
      <c r="J191" s="21"/>
      <c r="K191" s="21"/>
      <c r="L191" s="21"/>
      <c r="M191" s="197"/>
      <c r="N191" s="198"/>
      <c r="O191" s="76"/>
      <c r="Q191" s="4" t="str">
        <f t="shared" si="2"/>
        <v>SS</v>
      </c>
    </row>
    <row r="192" spans="1:27" ht="14.15" customHeight="1" x14ac:dyDescent="0.2">
      <c r="A192" s="166"/>
      <c r="B192" s="176"/>
      <c r="C192" s="177"/>
      <c r="D192" s="181"/>
      <c r="E192" s="20"/>
      <c r="F192" s="21"/>
      <c r="G192" s="28"/>
      <c r="H192" s="22"/>
      <c r="I192" s="23"/>
      <c r="J192" s="21"/>
      <c r="K192" s="21"/>
      <c r="L192" s="21"/>
      <c r="M192" s="197"/>
      <c r="N192" s="198"/>
      <c r="O192" s="76"/>
      <c r="Q192" s="4" t="str">
        <f t="shared" si="2"/>
        <v>SS</v>
      </c>
    </row>
    <row r="193" spans="1:17" ht="14.15" customHeight="1" x14ac:dyDescent="0.2">
      <c r="A193" s="166"/>
      <c r="B193" s="176"/>
      <c r="C193" s="177"/>
      <c r="D193" s="181"/>
      <c r="E193" s="20"/>
      <c r="F193" s="29"/>
      <c r="G193" s="24"/>
      <c r="H193" s="22"/>
      <c r="I193" s="23"/>
      <c r="J193" s="21"/>
      <c r="K193" s="21"/>
      <c r="L193" s="21"/>
      <c r="M193" s="197"/>
      <c r="N193" s="198"/>
      <c r="O193" s="76"/>
      <c r="Q193" s="4" t="str">
        <f t="shared" si="2"/>
        <v>SS</v>
      </c>
    </row>
    <row r="194" spans="1:17" ht="14.15" customHeight="1" x14ac:dyDescent="0.2">
      <c r="A194" s="166"/>
      <c r="B194" s="176"/>
      <c r="C194" s="177"/>
      <c r="D194" s="181"/>
      <c r="E194" s="20"/>
      <c r="F194" s="21"/>
      <c r="G194" s="24"/>
      <c r="H194" s="22"/>
      <c r="I194" s="23"/>
      <c r="J194" s="21"/>
      <c r="K194" s="21"/>
      <c r="L194" s="21"/>
      <c r="M194" s="197"/>
      <c r="N194" s="198"/>
      <c r="O194" s="76"/>
      <c r="Q194" s="4" t="str">
        <f t="shared" si="2"/>
        <v>SS</v>
      </c>
    </row>
    <row r="195" spans="1:17" ht="14.15" customHeight="1" x14ac:dyDescent="0.2">
      <c r="B195" s="176"/>
      <c r="C195" s="177"/>
      <c r="D195" s="181"/>
      <c r="E195" s="20"/>
      <c r="F195" s="30"/>
      <c r="G195" s="24"/>
      <c r="H195" s="22"/>
      <c r="I195" s="23"/>
      <c r="J195" s="21"/>
      <c r="K195" s="188" t="str">
        <f>IFERROR(IF(ROUND(M189,3)=0,$W$67,""),"")</f>
        <v/>
      </c>
      <c r="L195" s="189"/>
      <c r="M195" s="197"/>
      <c r="N195" s="198"/>
      <c r="O195" s="76"/>
      <c r="Q195" s="4" t="str">
        <f>Q196</f>
        <v>SS</v>
      </c>
    </row>
    <row r="196" spans="1:17" ht="14.15" customHeight="1" x14ac:dyDescent="0.2">
      <c r="A196" s="166" t="str">
        <f>IFERROR(IF(AND($B176&lt;&gt;0,MOD($S$61,10)=5,Q181&lt;&gt;""),$B176,""),"")</f>
        <v/>
      </c>
      <c r="B196" s="192"/>
      <c r="C196" s="193"/>
      <c r="D196" s="194"/>
      <c r="E196" s="80">
        <f>IF(B189="","",E188+1)</f>
        <v>2</v>
      </c>
      <c r="F196" s="21"/>
      <c r="G196" s="127">
        <f>IFERROR(IF(Q195&lt;&gt;"",$S$63-B189,""),"")</f>
        <v>-1.1000000000000001</v>
      </c>
      <c r="H196" s="25"/>
      <c r="I196" s="26"/>
      <c r="J196" s="27"/>
      <c r="K196" s="201"/>
      <c r="L196" s="202"/>
      <c r="M196" s="199"/>
      <c r="N196" s="200"/>
      <c r="O196" s="76"/>
      <c r="Q196" s="4" t="str">
        <f>IF(E196="","",IF(E196=$S$70,"START",IF(E196=U$70,"FF",IF(E196&lt;U$70,"SS",""))))</f>
        <v>SS</v>
      </c>
    </row>
    <row r="197" spans="1:17" ht="14.15" customHeight="1" x14ac:dyDescent="0.2">
      <c r="A197" s="166"/>
      <c r="B197" s="174">
        <v>4</v>
      </c>
      <c r="C197" s="175"/>
      <c r="D197" s="180">
        <f t="shared" ref="D197" si="3">IF(B197="","",B197-B189)</f>
        <v>0.89999999999999991</v>
      </c>
      <c r="E197" s="20"/>
      <c r="F197" s="21"/>
      <c r="G197" s="24"/>
      <c r="H197" s="17"/>
      <c r="I197" s="18"/>
      <c r="J197" s="19"/>
      <c r="K197" s="16"/>
      <c r="L197" s="16"/>
      <c r="M197" s="195">
        <f t="shared" ref="M197" si="4">IF(B197="","",ROUND($S$68-B197,3))</f>
        <v>4.2779999999999996</v>
      </c>
      <c r="N197" s="196"/>
      <c r="O197" s="76"/>
      <c r="Q197" s="4" t="str">
        <f t="shared" ref="Q197:Q202" si="5">Q198</f>
        <v>SS</v>
      </c>
    </row>
    <row r="198" spans="1:17" ht="14.15" customHeight="1" x14ac:dyDescent="0.2">
      <c r="A198" s="166"/>
      <c r="B198" s="176"/>
      <c r="C198" s="177"/>
      <c r="D198" s="181"/>
      <c r="E198" s="20"/>
      <c r="F198" s="21"/>
      <c r="G198" s="24"/>
      <c r="H198" s="22"/>
      <c r="I198" s="23"/>
      <c r="J198" s="19"/>
      <c r="K198" s="21"/>
      <c r="L198" s="21"/>
      <c r="M198" s="197"/>
      <c r="N198" s="198"/>
      <c r="O198" s="76"/>
      <c r="Q198" s="4" t="str">
        <f t="shared" si="5"/>
        <v>SS</v>
      </c>
    </row>
    <row r="199" spans="1:17" ht="14.15" customHeight="1" x14ac:dyDescent="0.2">
      <c r="A199" s="166"/>
      <c r="B199" s="176"/>
      <c r="C199" s="177"/>
      <c r="D199" s="181"/>
      <c r="E199" s="20"/>
      <c r="F199" s="21"/>
      <c r="G199" s="24"/>
      <c r="H199" s="22"/>
      <c r="I199" s="23"/>
      <c r="J199" s="21"/>
      <c r="K199" s="21"/>
      <c r="L199" s="21"/>
      <c r="M199" s="197"/>
      <c r="N199" s="198"/>
      <c r="O199" s="76"/>
      <c r="Q199" s="4" t="str">
        <f t="shared" si="5"/>
        <v>SS</v>
      </c>
    </row>
    <row r="200" spans="1:17" ht="14.15" customHeight="1" x14ac:dyDescent="0.2">
      <c r="B200" s="176"/>
      <c r="C200" s="177"/>
      <c r="D200" s="181"/>
      <c r="E200" s="20"/>
      <c r="F200" s="21"/>
      <c r="G200" s="24"/>
      <c r="H200" s="22"/>
      <c r="I200" s="23"/>
      <c r="J200" s="21"/>
      <c r="K200" s="21"/>
      <c r="L200" s="21"/>
      <c r="M200" s="197"/>
      <c r="N200" s="198"/>
      <c r="O200" s="76"/>
      <c r="Q200" s="4" t="str">
        <f t="shared" si="5"/>
        <v>SS</v>
      </c>
    </row>
    <row r="201" spans="1:17" ht="14.15" customHeight="1" x14ac:dyDescent="0.2">
      <c r="A201" s="166" t="str">
        <f>IFERROR(IF(AND($B176&lt;&gt;0,MOD($S$61,10)=6,Q181&lt;&gt;""),$B176,""),"")</f>
        <v/>
      </c>
      <c r="B201" s="176"/>
      <c r="C201" s="177"/>
      <c r="D201" s="181"/>
      <c r="E201" s="20"/>
      <c r="F201" s="21"/>
      <c r="G201" s="24"/>
      <c r="H201" s="22"/>
      <c r="I201" s="23"/>
      <c r="J201" s="21"/>
      <c r="K201" s="21"/>
      <c r="L201" s="21"/>
      <c r="M201" s="197"/>
      <c r="N201" s="198"/>
      <c r="O201" s="76"/>
      <c r="Q201" s="4" t="str">
        <f t="shared" si="5"/>
        <v>SS</v>
      </c>
    </row>
    <row r="202" spans="1:17" ht="14.15" customHeight="1" x14ac:dyDescent="0.2">
      <c r="A202" s="166"/>
      <c r="B202" s="176"/>
      <c r="C202" s="177"/>
      <c r="D202" s="181"/>
      <c r="E202" s="20"/>
      <c r="F202" s="21"/>
      <c r="G202" s="24"/>
      <c r="H202" s="22"/>
      <c r="I202" s="23"/>
      <c r="J202" s="21"/>
      <c r="K202" s="21"/>
      <c r="L202" s="21"/>
      <c r="M202" s="197"/>
      <c r="N202" s="198"/>
      <c r="O202" s="76"/>
      <c r="Q202" s="4" t="str">
        <f t="shared" si="5"/>
        <v>SS</v>
      </c>
    </row>
    <row r="203" spans="1:17" ht="14.15" customHeight="1" x14ac:dyDescent="0.2">
      <c r="A203" s="166"/>
      <c r="B203" s="176"/>
      <c r="C203" s="177"/>
      <c r="D203" s="181"/>
      <c r="E203" s="20"/>
      <c r="F203" s="21"/>
      <c r="G203" s="24"/>
      <c r="H203" s="22"/>
      <c r="I203" s="23"/>
      <c r="J203" s="21"/>
      <c r="K203" s="188" t="str">
        <f>IFERROR(IF(ROUND(M197,3)=0,$W$67,""),"")</f>
        <v/>
      </c>
      <c r="L203" s="189"/>
      <c r="M203" s="197"/>
      <c r="N203" s="198"/>
      <c r="O203" s="76"/>
      <c r="Q203" s="4" t="str">
        <f>Q204</f>
        <v>SS</v>
      </c>
    </row>
    <row r="204" spans="1:17" ht="14.15" customHeight="1" x14ac:dyDescent="0.2">
      <c r="A204" s="166"/>
      <c r="B204" s="192"/>
      <c r="C204" s="193"/>
      <c r="D204" s="194"/>
      <c r="E204" s="80">
        <f>IF(B197="","",E196+1)</f>
        <v>3</v>
      </c>
      <c r="F204" s="21"/>
      <c r="G204" s="127">
        <f>IFERROR(IF(Q203&lt;&gt;"",$S$63-B197,""),"")</f>
        <v>-2</v>
      </c>
      <c r="H204" s="25"/>
      <c r="I204" s="26"/>
      <c r="J204" s="27"/>
      <c r="K204" s="201"/>
      <c r="L204" s="202"/>
      <c r="M204" s="199"/>
      <c r="N204" s="200"/>
      <c r="O204" s="76"/>
      <c r="Q204" s="4" t="str">
        <f>IF(E204="","",IF(E204=$S$70,"START",IF(E204=U$70,"FF",IF(E204&lt;U$70,"SS",""))))</f>
        <v>SS</v>
      </c>
    </row>
    <row r="205" spans="1:17" ht="14.15" customHeight="1" x14ac:dyDescent="0.2">
      <c r="B205" s="174">
        <v>4.2</v>
      </c>
      <c r="C205" s="175"/>
      <c r="D205" s="180">
        <f t="shared" ref="D205" si="6">IF(B205="","",B205-B197)</f>
        <v>0.20000000000000018</v>
      </c>
      <c r="E205" s="15"/>
      <c r="F205" s="21"/>
      <c r="G205" s="24"/>
      <c r="H205" s="22"/>
      <c r="I205" s="18"/>
      <c r="J205" s="19"/>
      <c r="K205" s="16"/>
      <c r="L205" s="16"/>
      <c r="M205" s="195">
        <f t="shared" ref="M205" si="7">IF(B205="","",ROUND($S$68-B205,3))</f>
        <v>4.0780000000000003</v>
      </c>
      <c r="N205" s="196"/>
      <c r="O205" s="76"/>
      <c r="Q205" s="4" t="str">
        <f t="shared" ref="Q205:Q210" si="8">Q206</f>
        <v>FF</v>
      </c>
    </row>
    <row r="206" spans="1:17" ht="14.15" customHeight="1" x14ac:dyDescent="0.2">
      <c r="A206" s="166" t="str">
        <f>IFERROR(IF(AND($B176&lt;&gt;0,MOD($S$61,10)=7,Q181&lt;&gt;""),$B176,""),"")</f>
        <v/>
      </c>
      <c r="B206" s="176"/>
      <c r="C206" s="177"/>
      <c r="D206" s="181"/>
      <c r="E206" s="20"/>
      <c r="F206" s="21"/>
      <c r="G206" s="24"/>
      <c r="H206" s="22"/>
      <c r="I206" s="23"/>
      <c r="J206" s="19"/>
      <c r="K206" s="21"/>
      <c r="L206" s="21"/>
      <c r="M206" s="197"/>
      <c r="N206" s="198"/>
      <c r="O206" s="76"/>
      <c r="Q206" s="4" t="str">
        <f t="shared" si="8"/>
        <v>FF</v>
      </c>
    </row>
    <row r="207" spans="1:17" ht="14.15" customHeight="1" x14ac:dyDescent="0.2">
      <c r="A207" s="166"/>
      <c r="B207" s="176"/>
      <c r="C207" s="177"/>
      <c r="D207" s="181"/>
      <c r="E207" s="20"/>
      <c r="F207" s="21"/>
      <c r="G207" s="24"/>
      <c r="H207" s="22"/>
      <c r="I207" s="23"/>
      <c r="J207" s="21"/>
      <c r="K207" s="21"/>
      <c r="L207" s="21"/>
      <c r="M207" s="197"/>
      <c r="N207" s="198"/>
      <c r="O207" s="76"/>
      <c r="Q207" s="4" t="str">
        <f t="shared" si="8"/>
        <v>FF</v>
      </c>
    </row>
    <row r="208" spans="1:17" ht="14.15" customHeight="1" x14ac:dyDescent="0.2">
      <c r="A208" s="166"/>
      <c r="B208" s="176"/>
      <c r="C208" s="177"/>
      <c r="D208" s="181"/>
      <c r="E208" s="20"/>
      <c r="F208" s="21"/>
      <c r="G208" s="24"/>
      <c r="H208" s="22"/>
      <c r="I208" s="23"/>
      <c r="J208" s="21"/>
      <c r="K208" s="21"/>
      <c r="L208" s="21"/>
      <c r="M208" s="197"/>
      <c r="N208" s="198"/>
      <c r="O208" s="76"/>
      <c r="Q208" s="4" t="str">
        <f t="shared" si="8"/>
        <v>FF</v>
      </c>
    </row>
    <row r="209" spans="1:17" ht="14.15" customHeight="1" x14ac:dyDescent="0.2">
      <c r="A209" s="166"/>
      <c r="B209" s="176"/>
      <c r="C209" s="177"/>
      <c r="D209" s="181"/>
      <c r="E209" s="20"/>
      <c r="F209" s="21"/>
      <c r="G209" s="24"/>
      <c r="H209" s="22"/>
      <c r="I209" s="23"/>
      <c r="J209" s="21"/>
      <c r="K209" s="21"/>
      <c r="L209" s="21"/>
      <c r="M209" s="197"/>
      <c r="N209" s="198"/>
      <c r="O209" s="76"/>
      <c r="Q209" s="4" t="str">
        <f t="shared" si="8"/>
        <v>FF</v>
      </c>
    </row>
    <row r="210" spans="1:17" ht="14.15" customHeight="1" x14ac:dyDescent="0.2">
      <c r="B210" s="176"/>
      <c r="C210" s="177"/>
      <c r="D210" s="181"/>
      <c r="E210" s="20"/>
      <c r="F210" s="21"/>
      <c r="G210" s="24"/>
      <c r="H210" s="22"/>
      <c r="I210" s="23"/>
      <c r="J210" s="21"/>
      <c r="K210" s="21"/>
      <c r="L210" s="21"/>
      <c r="M210" s="197"/>
      <c r="N210" s="198"/>
      <c r="O210" s="76"/>
      <c r="Q210" s="4" t="str">
        <f t="shared" si="8"/>
        <v>FF</v>
      </c>
    </row>
    <row r="211" spans="1:17" ht="14.15" customHeight="1" x14ac:dyDescent="0.2">
      <c r="A211" s="166" t="str">
        <f>IFERROR(IF(AND($B176&lt;&gt;0,MOD($S$61,10)=8,Q181&lt;&gt;""),$B176,""),"")</f>
        <v/>
      </c>
      <c r="B211" s="176"/>
      <c r="C211" s="177"/>
      <c r="D211" s="181"/>
      <c r="E211" s="20"/>
      <c r="F211" s="21"/>
      <c r="G211" s="31"/>
      <c r="H211" s="22"/>
      <c r="I211" s="23"/>
      <c r="J211" s="21"/>
      <c r="K211" s="188" t="str">
        <f>IFERROR(IF(ROUND(M205,3)=0,$W$67,""),"")</f>
        <v/>
      </c>
      <c r="L211" s="189"/>
      <c r="M211" s="197"/>
      <c r="N211" s="198"/>
      <c r="O211" s="76"/>
      <c r="Q211" s="4" t="str">
        <f>Q212</f>
        <v>FF</v>
      </c>
    </row>
    <row r="212" spans="1:17" ht="14.15" customHeight="1" x14ac:dyDescent="0.2">
      <c r="A212" s="166"/>
      <c r="B212" s="192"/>
      <c r="C212" s="193"/>
      <c r="D212" s="194"/>
      <c r="E212" s="80">
        <f>IF(B205="","",E204+1)</f>
        <v>4</v>
      </c>
      <c r="F212" s="21"/>
      <c r="G212" s="127">
        <f>IFERROR(IF(Q211&lt;&gt;"",$S$63-B205,""),"")</f>
        <v>-2.2000000000000002</v>
      </c>
      <c r="H212" s="25"/>
      <c r="I212" s="26"/>
      <c r="J212" s="27"/>
      <c r="K212" s="201"/>
      <c r="L212" s="202"/>
      <c r="M212" s="199"/>
      <c r="N212" s="200"/>
      <c r="O212" s="76"/>
      <c r="Q212" s="4" t="str">
        <f>IF(E212="","",IF(E212=$S$70,"START",IF(E212=U$70,"FF",IF(E212&lt;U$70,"SS",""))))</f>
        <v>FF</v>
      </c>
    </row>
    <row r="213" spans="1:17" ht="14.15" customHeight="1" x14ac:dyDescent="0.2">
      <c r="A213" s="166"/>
      <c r="B213" s="174">
        <v>4.3</v>
      </c>
      <c r="C213" s="175"/>
      <c r="D213" s="180">
        <f t="shared" ref="D213" si="9">IF(B213="","",B213-B205)</f>
        <v>9.9999999999999645E-2</v>
      </c>
      <c r="E213" s="15"/>
      <c r="F213" s="21"/>
      <c r="G213" s="24"/>
      <c r="H213" s="17"/>
      <c r="I213" s="18"/>
      <c r="J213" s="19"/>
      <c r="K213" s="16"/>
      <c r="L213" s="16"/>
      <c r="M213" s="195">
        <f t="shared" ref="M213" si="10">IF(B213="","",ROUND($S$68-B213,3))</f>
        <v>3.9780000000000002</v>
      </c>
      <c r="N213" s="196"/>
      <c r="O213" s="76"/>
      <c r="Q213" s="4" t="str">
        <f t="shared" ref="Q213:Q218" si="11">Q214</f>
        <v/>
      </c>
    </row>
    <row r="214" spans="1:17" ht="14.15" customHeight="1" x14ac:dyDescent="0.2">
      <c r="A214" s="166"/>
      <c r="B214" s="176"/>
      <c r="C214" s="177"/>
      <c r="D214" s="181"/>
      <c r="E214" s="20"/>
      <c r="F214" s="21"/>
      <c r="G214" s="24"/>
      <c r="H214" s="22"/>
      <c r="I214" s="23"/>
      <c r="J214" s="19"/>
      <c r="K214" s="21"/>
      <c r="L214" s="21"/>
      <c r="M214" s="197"/>
      <c r="N214" s="198"/>
      <c r="O214" s="76"/>
      <c r="Q214" s="4" t="str">
        <f t="shared" si="11"/>
        <v/>
      </c>
    </row>
    <row r="215" spans="1:17" ht="14.15" customHeight="1" x14ac:dyDescent="0.2">
      <c r="B215" s="176"/>
      <c r="C215" s="177"/>
      <c r="D215" s="181"/>
      <c r="E215" s="20"/>
      <c r="F215" s="21"/>
      <c r="G215" s="24"/>
      <c r="H215" s="22"/>
      <c r="I215" s="23"/>
      <c r="J215" s="21"/>
      <c r="K215" s="21"/>
      <c r="L215" s="21"/>
      <c r="M215" s="197"/>
      <c r="N215" s="198"/>
      <c r="O215" s="76"/>
      <c r="Q215" s="4" t="str">
        <f t="shared" si="11"/>
        <v/>
      </c>
    </row>
    <row r="216" spans="1:17" ht="14.15" customHeight="1" x14ac:dyDescent="0.2">
      <c r="A216" s="166" t="str">
        <f>IFERROR(IF(AND($B176&lt;&gt;0,MOD($S$61,10)=9,Q181&lt;&gt;""),$B176,""),"")</f>
        <v/>
      </c>
      <c r="B216" s="176"/>
      <c r="C216" s="177"/>
      <c r="D216" s="181"/>
      <c r="E216" s="20"/>
      <c r="F216" s="21"/>
      <c r="G216" s="24"/>
      <c r="H216" s="22"/>
      <c r="I216" s="23"/>
      <c r="J216" s="21"/>
      <c r="K216" s="21"/>
      <c r="L216" s="21"/>
      <c r="M216" s="197"/>
      <c r="N216" s="198"/>
      <c r="O216" s="76"/>
      <c r="Q216" s="4" t="str">
        <f t="shared" si="11"/>
        <v/>
      </c>
    </row>
    <row r="217" spans="1:17" ht="14.15" customHeight="1" x14ac:dyDescent="0.2">
      <c r="A217" s="166"/>
      <c r="B217" s="176"/>
      <c r="C217" s="177"/>
      <c r="D217" s="181"/>
      <c r="E217" s="20"/>
      <c r="F217" s="21"/>
      <c r="G217" s="24"/>
      <c r="H217" s="22"/>
      <c r="I217" s="23"/>
      <c r="J217" s="21"/>
      <c r="K217" s="21"/>
      <c r="L217" s="21"/>
      <c r="M217" s="197"/>
      <c r="N217" s="198"/>
      <c r="O217" s="76"/>
      <c r="Q217" s="4" t="str">
        <f t="shared" si="11"/>
        <v/>
      </c>
    </row>
    <row r="218" spans="1:17" ht="14.15" customHeight="1" x14ac:dyDescent="0.2">
      <c r="A218" s="166"/>
      <c r="B218" s="176"/>
      <c r="C218" s="177"/>
      <c r="D218" s="181"/>
      <c r="E218" s="20"/>
      <c r="F218" s="21"/>
      <c r="G218" s="24"/>
      <c r="H218" s="22"/>
      <c r="I218" s="23"/>
      <c r="J218" s="21"/>
      <c r="K218" s="21"/>
      <c r="L218" s="21"/>
      <c r="M218" s="197"/>
      <c r="N218" s="198"/>
      <c r="O218" s="76"/>
      <c r="Q218" s="4" t="str">
        <f t="shared" si="11"/>
        <v/>
      </c>
    </row>
    <row r="219" spans="1:17" ht="14.15" customHeight="1" x14ac:dyDescent="0.2">
      <c r="A219" s="166"/>
      <c r="B219" s="176"/>
      <c r="C219" s="177"/>
      <c r="D219" s="181"/>
      <c r="E219" s="20"/>
      <c r="F219" s="21"/>
      <c r="G219" s="24"/>
      <c r="H219" s="22"/>
      <c r="I219" s="23"/>
      <c r="J219" s="21"/>
      <c r="K219" s="188" t="str">
        <f>IFERROR(IF(ROUND(M213,3)=0,$W$67,""),"")</f>
        <v/>
      </c>
      <c r="L219" s="189"/>
      <c r="M219" s="197"/>
      <c r="N219" s="198"/>
      <c r="O219" s="76"/>
      <c r="Q219" s="4" t="str">
        <f>Q220</f>
        <v/>
      </c>
    </row>
    <row r="220" spans="1:17" ht="14.15" customHeight="1" x14ac:dyDescent="0.2">
      <c r="B220" s="192"/>
      <c r="C220" s="193"/>
      <c r="D220" s="194"/>
      <c r="E220" s="80">
        <f>IF(B213="","",E212+1)</f>
        <v>5</v>
      </c>
      <c r="F220" s="21"/>
      <c r="G220" s="127" t="str">
        <f>IFERROR(IF(Q219&lt;&gt;"",$S$63-B213,""),"")</f>
        <v/>
      </c>
      <c r="H220" s="25"/>
      <c r="I220" s="26"/>
      <c r="J220" s="27"/>
      <c r="K220" s="201"/>
      <c r="L220" s="202"/>
      <c r="M220" s="199"/>
      <c r="N220" s="200"/>
      <c r="O220" s="76"/>
      <c r="Q220" s="4" t="str">
        <f>IF(E220="","",IF(E220=$S$70,"START",IF(E220=U$70,"FF",IF(E220&lt;U$70,"SS",""))))</f>
        <v/>
      </c>
    </row>
    <row r="221" spans="1:17" ht="14.15" customHeight="1" x14ac:dyDescent="0.2">
      <c r="A221" s="166" t="str">
        <f>IFERROR(IF(AND($B176&lt;&gt;0,MOD($S$61,10)=0,Q181&lt;&gt;""),$B176,""),"")</f>
        <v/>
      </c>
      <c r="B221" s="174">
        <v>5</v>
      </c>
      <c r="C221" s="175"/>
      <c r="D221" s="180">
        <f t="shared" ref="D221" si="12">IF(B221="","",B221-B213)</f>
        <v>0.70000000000000018</v>
      </c>
      <c r="E221" s="20"/>
      <c r="F221" s="21"/>
      <c r="G221" s="24"/>
      <c r="H221" s="22"/>
      <c r="I221" s="18"/>
      <c r="J221" s="19"/>
      <c r="K221" s="16"/>
      <c r="L221" s="16"/>
      <c r="M221" s="183">
        <f t="shared" ref="M221" si="13">IF(B221="","",ROUND($S$68-B221,3))</f>
        <v>3.278</v>
      </c>
      <c r="N221" s="184"/>
      <c r="O221" s="76"/>
      <c r="Q221" s="4" t="str">
        <f t="shared" ref="Q221:Q226" si="14">Q222</f>
        <v/>
      </c>
    </row>
    <row r="222" spans="1:17" ht="14.15" customHeight="1" x14ac:dyDescent="0.2">
      <c r="A222" s="166"/>
      <c r="B222" s="176"/>
      <c r="C222" s="177"/>
      <c r="D222" s="181"/>
      <c r="E222" s="20"/>
      <c r="F222" s="21"/>
      <c r="G222" s="24"/>
      <c r="H222" s="20"/>
      <c r="I222" s="20"/>
      <c r="J222" s="21"/>
      <c r="K222" s="21"/>
      <c r="L222" s="24"/>
      <c r="M222" s="183"/>
      <c r="N222" s="184"/>
      <c r="O222" s="76"/>
      <c r="Q222" s="4" t="str">
        <f t="shared" si="14"/>
        <v/>
      </c>
    </row>
    <row r="223" spans="1:17" ht="14.15" customHeight="1" x14ac:dyDescent="0.2">
      <c r="A223" s="166"/>
      <c r="B223" s="176"/>
      <c r="C223" s="177"/>
      <c r="D223" s="181"/>
      <c r="E223" s="20"/>
      <c r="F223" s="21"/>
      <c r="G223" s="24"/>
      <c r="H223" s="20"/>
      <c r="I223" s="32"/>
      <c r="J223" s="21"/>
      <c r="K223" s="21"/>
      <c r="L223" s="24"/>
      <c r="M223" s="183"/>
      <c r="N223" s="184"/>
      <c r="O223" s="76"/>
      <c r="Q223" s="4" t="str">
        <f t="shared" si="14"/>
        <v/>
      </c>
    </row>
    <row r="224" spans="1:17" ht="14.15" customHeight="1" x14ac:dyDescent="0.2">
      <c r="A224" s="166"/>
      <c r="B224" s="176"/>
      <c r="C224" s="177"/>
      <c r="D224" s="181"/>
      <c r="E224" s="20"/>
      <c r="F224" s="21"/>
      <c r="G224" s="24"/>
      <c r="H224" s="20"/>
      <c r="I224" s="20"/>
      <c r="J224" s="21"/>
      <c r="K224" s="21"/>
      <c r="L224" s="24"/>
      <c r="M224" s="183"/>
      <c r="N224" s="184"/>
      <c r="O224" s="76"/>
      <c r="Q224" s="4" t="str">
        <f t="shared" si="14"/>
        <v/>
      </c>
    </row>
    <row r="225" spans="2:27" ht="14.15" customHeight="1" x14ac:dyDescent="0.2">
      <c r="B225" s="176"/>
      <c r="C225" s="177"/>
      <c r="D225" s="181"/>
      <c r="E225" s="20"/>
      <c r="F225" s="21"/>
      <c r="G225" s="24"/>
      <c r="H225" s="20"/>
      <c r="I225" s="20"/>
      <c r="J225" s="21"/>
      <c r="K225" s="21"/>
      <c r="L225" s="24"/>
      <c r="M225" s="183"/>
      <c r="N225" s="184"/>
      <c r="O225" s="76"/>
      <c r="Q225" s="4" t="str">
        <f t="shared" si="14"/>
        <v/>
      </c>
    </row>
    <row r="226" spans="2:27" ht="14.15" customHeight="1" x14ac:dyDescent="0.2">
      <c r="B226" s="176"/>
      <c r="C226" s="177"/>
      <c r="D226" s="181"/>
      <c r="E226" s="20"/>
      <c r="F226" s="21"/>
      <c r="G226" s="24"/>
      <c r="H226" s="20"/>
      <c r="I226" s="32"/>
      <c r="J226" s="21"/>
      <c r="K226" s="21"/>
      <c r="L226" s="24"/>
      <c r="M226" s="183"/>
      <c r="N226" s="184"/>
      <c r="O226" s="76"/>
      <c r="Q226" s="4" t="str">
        <f t="shared" si="14"/>
        <v/>
      </c>
    </row>
    <row r="227" spans="2:27" ht="14.15" customHeight="1" x14ac:dyDescent="0.2">
      <c r="B227" s="176"/>
      <c r="C227" s="177"/>
      <c r="D227" s="181"/>
      <c r="E227" s="20"/>
      <c r="F227" s="21"/>
      <c r="G227" s="24"/>
      <c r="H227" s="20"/>
      <c r="I227" s="20"/>
      <c r="J227" s="21"/>
      <c r="K227" s="188" t="str">
        <f>IFERROR(IF(ROUND(M221,3)=0,$W$67,""),"")</f>
        <v/>
      </c>
      <c r="L227" s="189"/>
      <c r="M227" s="183"/>
      <c r="N227" s="184"/>
      <c r="O227" s="76"/>
      <c r="Q227" s="4" t="str">
        <f>Q228</f>
        <v/>
      </c>
    </row>
    <row r="228" spans="2:27" ht="14.15" customHeight="1" thickBot="1" x14ac:dyDescent="0.25">
      <c r="B228" s="178"/>
      <c r="C228" s="179"/>
      <c r="D228" s="182"/>
      <c r="E228" s="81">
        <f>IF(B221="","",E220+1)</f>
        <v>6</v>
      </c>
      <c r="F228" s="33"/>
      <c r="G228" s="128" t="str">
        <f>IFERROR(IF(Q227&lt;&gt;"",$S$63-B221,""),"")</f>
        <v/>
      </c>
      <c r="H228" s="34"/>
      <c r="I228" s="35"/>
      <c r="J228" s="33"/>
      <c r="K228" s="190"/>
      <c r="L228" s="191"/>
      <c r="M228" s="185"/>
      <c r="N228" s="186"/>
      <c r="O228" s="76"/>
      <c r="Q228" s="4" t="str">
        <f>IF(E228="","",IF(E228=$S$70,"START",IF(E228=U$70,"FF",IF(E228&lt;U$70,"SS",""))))</f>
        <v/>
      </c>
    </row>
    <row r="229" spans="2:27" ht="14.15" customHeight="1" x14ac:dyDescent="0.2">
      <c r="B229" s="235" t="str">
        <f>"TC "&amp;$X$61</f>
        <v>TC 1/3/5</v>
      </c>
      <c r="C229" s="236"/>
      <c r="D229" s="239" t="str">
        <f>$S$64</f>
        <v>SHINSAWA</v>
      </c>
      <c r="E229" s="239"/>
      <c r="F229" s="240"/>
      <c r="G229" s="1" t="s">
        <v>7</v>
      </c>
      <c r="H229" s="2"/>
      <c r="I229" s="2"/>
      <c r="J229" s="3"/>
      <c r="K229" s="243" t="s">
        <v>5</v>
      </c>
      <c r="L229" s="245">
        <f>$S$59</f>
        <v>1</v>
      </c>
      <c r="M229" s="247" t="s">
        <v>0</v>
      </c>
      <c r="N229" s="167"/>
      <c r="O229" s="76"/>
    </row>
    <row r="230" spans="2:27" ht="14.15" customHeight="1" x14ac:dyDescent="0.2">
      <c r="B230" s="237"/>
      <c r="C230" s="238"/>
      <c r="D230" s="241"/>
      <c r="E230" s="241"/>
      <c r="F230" s="242"/>
      <c r="G230" s="5"/>
      <c r="H230" s="6"/>
      <c r="I230" s="6"/>
      <c r="J230" s="7"/>
      <c r="K230" s="244"/>
      <c r="L230" s="246"/>
      <c r="M230" s="248">
        <f>B173+1</f>
        <v>24</v>
      </c>
      <c r="N230" s="168"/>
      <c r="O230" s="76"/>
    </row>
    <row r="231" spans="2:27" ht="14.15" customHeight="1" x14ac:dyDescent="0.2">
      <c r="B231" s="252" t="str">
        <f>"TC "&amp;W$65</f>
        <v>TC 2/3/5A</v>
      </c>
      <c r="C231" s="253"/>
      <c r="D231" s="254" t="str">
        <f>$S$66</f>
        <v>NAKAYAMA</v>
      </c>
      <c r="E231" s="254"/>
      <c r="F231" s="255"/>
      <c r="G231" s="256">
        <f>$S$68</f>
        <v>8.2780000000000005</v>
      </c>
      <c r="H231" s="257"/>
      <c r="I231" s="257"/>
      <c r="J231" s="7"/>
      <c r="K231" s="244" t="s">
        <v>6</v>
      </c>
      <c r="L231" s="260">
        <f>$S$60</f>
        <v>1</v>
      </c>
      <c r="M231" s="249"/>
      <c r="N231" s="168"/>
      <c r="O231" s="76"/>
    </row>
    <row r="232" spans="2:27" ht="14.15" customHeight="1" x14ac:dyDescent="0.2">
      <c r="B232" s="237"/>
      <c r="C232" s="238"/>
      <c r="D232" s="241"/>
      <c r="E232" s="241"/>
      <c r="F232" s="242"/>
      <c r="G232" s="258"/>
      <c r="H232" s="259"/>
      <c r="I232" s="259"/>
      <c r="J232" s="8" t="s">
        <v>1</v>
      </c>
      <c r="K232" s="244"/>
      <c r="L232" s="246"/>
      <c r="M232" s="250"/>
      <c r="N232" s="251"/>
      <c r="O232" s="76"/>
    </row>
    <row r="233" spans="2:27" ht="14.15" customHeight="1" x14ac:dyDescent="0.2">
      <c r="B233" s="226" t="str">
        <f>IF(Q238="","",$W$61)</f>
        <v/>
      </c>
      <c r="C233" s="227"/>
      <c r="D233" s="227"/>
      <c r="E233" s="227"/>
      <c r="F233" s="228"/>
      <c r="G233" s="5" t="s">
        <v>8</v>
      </c>
      <c r="H233" s="6"/>
      <c r="I233" s="6"/>
      <c r="J233" s="6"/>
      <c r="K233" s="203" t="s">
        <v>4</v>
      </c>
      <c r="L233" s="204"/>
      <c r="M233" s="14"/>
      <c r="N233" s="9"/>
      <c r="O233" s="187" t="str">
        <f>IFERROR(IF(AND($B233&lt;&gt;"",MOD($S$61,10)=1,Q238&lt;&gt;""),$B233,""),"")</f>
        <v/>
      </c>
    </row>
    <row r="234" spans="2:27" ht="14.15" customHeight="1" x14ac:dyDescent="0.2">
      <c r="B234" s="229" t="str">
        <f>IF(B233="","",$S$62)</f>
        <v/>
      </c>
      <c r="C234" s="230"/>
      <c r="D234" s="230"/>
      <c r="E234" s="230"/>
      <c r="F234" s="233" t="str">
        <f>IF(Q238="","",TEXT(S$63,"0.000  "))</f>
        <v/>
      </c>
      <c r="G234" s="205">
        <f>$W$69</f>
        <v>41.3</v>
      </c>
      <c r="H234" s="206"/>
      <c r="I234" s="206"/>
      <c r="J234" s="6"/>
      <c r="K234" s="5"/>
      <c r="L234" s="209">
        <f>$S$69</f>
        <v>12</v>
      </c>
      <c r="M234" s="209"/>
      <c r="N234" s="10"/>
      <c r="O234" s="187"/>
    </row>
    <row r="235" spans="2:27" ht="14.15" customHeight="1" thickBot="1" x14ac:dyDescent="0.25">
      <c r="B235" s="231"/>
      <c r="C235" s="232"/>
      <c r="D235" s="232"/>
      <c r="E235" s="232"/>
      <c r="F235" s="234"/>
      <c r="G235" s="207"/>
      <c r="H235" s="208"/>
      <c r="I235" s="208"/>
      <c r="J235" s="11" t="s">
        <v>2</v>
      </c>
      <c r="K235" s="12"/>
      <c r="L235" s="210"/>
      <c r="M235" s="210"/>
      <c r="N235" s="13" t="s">
        <v>3</v>
      </c>
      <c r="O235" s="187"/>
    </row>
    <row r="236" spans="2:27" ht="14.15" customHeight="1" x14ac:dyDescent="0.2">
      <c r="B236" s="211" t="s">
        <v>7</v>
      </c>
      <c r="C236" s="212"/>
      <c r="D236" s="213"/>
      <c r="E236" s="214" t="s">
        <v>11</v>
      </c>
      <c r="F236" s="215"/>
      <c r="G236" s="216"/>
      <c r="H236" s="214" t="s">
        <v>12</v>
      </c>
      <c r="I236" s="215"/>
      <c r="J236" s="215"/>
      <c r="K236" s="215"/>
      <c r="L236" s="216"/>
      <c r="M236" s="220" t="s">
        <v>7</v>
      </c>
      <c r="N236" s="221"/>
      <c r="O236" s="187"/>
    </row>
    <row r="237" spans="2:27" ht="14.15" customHeight="1" x14ac:dyDescent="0.2">
      <c r="B237" s="222" t="s">
        <v>9</v>
      </c>
      <c r="C237" s="223"/>
      <c r="D237" s="36" t="s">
        <v>10</v>
      </c>
      <c r="E237" s="217"/>
      <c r="F237" s="218"/>
      <c r="G237" s="219"/>
      <c r="H237" s="217"/>
      <c r="I237" s="218"/>
      <c r="J237" s="218"/>
      <c r="K237" s="218"/>
      <c r="L237" s="219"/>
      <c r="M237" s="224" t="s">
        <v>13</v>
      </c>
      <c r="N237" s="225"/>
      <c r="O237" s="76"/>
    </row>
    <row r="238" spans="2:27" ht="14.15" customHeight="1" x14ac:dyDescent="0.2">
      <c r="B238" s="174">
        <v>5.0999999999999996</v>
      </c>
      <c r="C238" s="175"/>
      <c r="D238" s="180">
        <f>B238-B221</f>
        <v>9.9999999999999645E-2</v>
      </c>
      <c r="E238" s="15"/>
      <c r="F238" s="16"/>
      <c r="G238" s="16"/>
      <c r="H238" s="17"/>
      <c r="I238" s="18"/>
      <c r="J238" s="19"/>
      <c r="K238" s="16"/>
      <c r="L238" s="16"/>
      <c r="M238" s="195">
        <f>IF(B238="","",ROUND($S$68-B238,3))</f>
        <v>3.1779999999999999</v>
      </c>
      <c r="N238" s="196"/>
      <c r="O238" s="187" t="str">
        <f>IFERROR(IF(AND($B233&lt;&gt;"",MOD($S$61,10)=2,Q238&lt;&gt;""),$B233,""),"")</f>
        <v/>
      </c>
      <c r="Q238" s="4" t="str">
        <f t="shared" ref="Q238:Q243" si="15">Q239</f>
        <v/>
      </c>
    </row>
    <row r="239" spans="2:27" ht="14.15" customHeight="1" x14ac:dyDescent="0.2">
      <c r="B239" s="176"/>
      <c r="C239" s="177"/>
      <c r="D239" s="181"/>
      <c r="E239" s="20"/>
      <c r="F239" s="21"/>
      <c r="G239" s="21"/>
      <c r="H239" s="22"/>
      <c r="I239" s="23"/>
      <c r="J239" s="19"/>
      <c r="K239" s="21"/>
      <c r="L239" s="21"/>
      <c r="M239" s="197"/>
      <c r="N239" s="198"/>
      <c r="O239" s="187"/>
      <c r="Q239" s="4" t="str">
        <f t="shared" si="15"/>
        <v/>
      </c>
      <c r="AA239" s="73"/>
    </row>
    <row r="240" spans="2:27" ht="14.15" customHeight="1" x14ac:dyDescent="0.2">
      <c r="B240" s="176"/>
      <c r="C240" s="177"/>
      <c r="D240" s="181"/>
      <c r="E240" s="20"/>
      <c r="F240" s="21"/>
      <c r="G240" s="21"/>
      <c r="H240" s="22"/>
      <c r="I240" s="23"/>
      <c r="J240" s="21"/>
      <c r="K240" s="21"/>
      <c r="L240" s="21"/>
      <c r="M240" s="197"/>
      <c r="N240" s="198"/>
      <c r="O240" s="187"/>
      <c r="Q240" s="4" t="str">
        <f t="shared" si="15"/>
        <v/>
      </c>
    </row>
    <row r="241" spans="2:17" ht="14.15" customHeight="1" x14ac:dyDescent="0.2">
      <c r="B241" s="176"/>
      <c r="C241" s="177"/>
      <c r="D241" s="181"/>
      <c r="E241" s="20"/>
      <c r="F241" s="21"/>
      <c r="G241" s="21"/>
      <c r="H241" s="22"/>
      <c r="I241" s="23"/>
      <c r="J241" s="21"/>
      <c r="K241" s="21"/>
      <c r="L241" s="21"/>
      <c r="M241" s="197"/>
      <c r="N241" s="198"/>
      <c r="O241" s="187"/>
      <c r="Q241" s="4" t="str">
        <f t="shared" si="15"/>
        <v/>
      </c>
    </row>
    <row r="242" spans="2:17" ht="14.15" customHeight="1" x14ac:dyDescent="0.2">
      <c r="B242" s="176"/>
      <c r="C242" s="177"/>
      <c r="D242" s="181"/>
      <c r="E242" s="20"/>
      <c r="F242" s="21"/>
      <c r="G242" s="21"/>
      <c r="H242" s="22"/>
      <c r="I242" s="23"/>
      <c r="J242" s="21"/>
      <c r="K242" s="21"/>
      <c r="L242" s="21"/>
      <c r="M242" s="197"/>
      <c r="N242" s="198"/>
      <c r="O242" s="76"/>
      <c r="Q242" s="4" t="str">
        <f t="shared" si="15"/>
        <v/>
      </c>
    </row>
    <row r="243" spans="2:17" ht="14.15" customHeight="1" x14ac:dyDescent="0.2">
      <c r="B243" s="176"/>
      <c r="C243" s="177"/>
      <c r="D243" s="181"/>
      <c r="E243" s="20"/>
      <c r="F243" s="21"/>
      <c r="G243" s="21"/>
      <c r="H243" s="22"/>
      <c r="I243" s="23"/>
      <c r="J243" s="21"/>
      <c r="K243" s="21"/>
      <c r="L243" s="21"/>
      <c r="M243" s="197"/>
      <c r="N243" s="198"/>
      <c r="O243" s="187" t="str">
        <f>IFERROR(IF(AND($B233&lt;&gt;"",MOD($S$61,10)=3,Q238&lt;&gt;""),$B233,""),"")</f>
        <v/>
      </c>
      <c r="Q243" s="4" t="str">
        <f t="shared" si="15"/>
        <v/>
      </c>
    </row>
    <row r="244" spans="2:17" ht="14.15" customHeight="1" x14ac:dyDescent="0.2">
      <c r="B244" s="176"/>
      <c r="C244" s="177"/>
      <c r="D244" s="181"/>
      <c r="E244" s="20"/>
      <c r="F244" s="21"/>
      <c r="G244" s="24"/>
      <c r="H244" s="22"/>
      <c r="I244" s="23"/>
      <c r="J244" s="21"/>
      <c r="K244" s="188" t="str">
        <f>IFERROR(IF(ROUND(M238,3)=0,$W$67,""),"")</f>
        <v/>
      </c>
      <c r="L244" s="189"/>
      <c r="M244" s="197"/>
      <c r="N244" s="198"/>
      <c r="O244" s="187"/>
      <c r="Q244" s="4" t="str">
        <f>Q245</f>
        <v/>
      </c>
    </row>
    <row r="245" spans="2:17" ht="14.15" customHeight="1" x14ac:dyDescent="0.2">
      <c r="B245" s="176"/>
      <c r="C245" s="177"/>
      <c r="D245" s="181"/>
      <c r="E245" s="80">
        <f>IF(B238="","",E228+1)</f>
        <v>7</v>
      </c>
      <c r="F245" s="21"/>
      <c r="G245" s="127" t="str">
        <f>IFERROR(IF(Q244&lt;&gt;"",$S$63-B238,""),"")</f>
        <v/>
      </c>
      <c r="H245" s="25"/>
      <c r="I245" s="26"/>
      <c r="J245" s="27"/>
      <c r="K245" s="201"/>
      <c r="L245" s="202"/>
      <c r="M245" s="199"/>
      <c r="N245" s="200"/>
      <c r="O245" s="187"/>
      <c r="Q245" s="4" t="str">
        <f>IF(E245="","",IF(E245=$S$70,"START",IF(E245=U$70,"FF",IF(E245&lt;U$70,"SS",""))))</f>
        <v/>
      </c>
    </row>
    <row r="246" spans="2:17" ht="14.15" customHeight="1" x14ac:dyDescent="0.2">
      <c r="B246" s="174">
        <v>5.3</v>
      </c>
      <c r="C246" s="175"/>
      <c r="D246" s="180">
        <f>IF(B246="","",B246-B238)</f>
        <v>0.20000000000000018</v>
      </c>
      <c r="E246" s="15"/>
      <c r="F246" s="21"/>
      <c r="G246" s="24"/>
      <c r="H246" s="17"/>
      <c r="I246" s="18"/>
      <c r="J246" s="19"/>
      <c r="K246" s="16"/>
      <c r="L246" s="16"/>
      <c r="M246" s="195">
        <f t="shared" ref="M246" si="16">IF(B246="","",ROUND($S$68-B246,3))</f>
        <v>2.9780000000000002</v>
      </c>
      <c r="N246" s="196"/>
      <c r="O246" s="187"/>
      <c r="Q246" s="4" t="str">
        <f t="shared" ref="Q246:Q251" si="17">Q247</f>
        <v/>
      </c>
    </row>
    <row r="247" spans="2:17" ht="14.15" customHeight="1" x14ac:dyDescent="0.2">
      <c r="B247" s="176"/>
      <c r="C247" s="177"/>
      <c r="D247" s="181"/>
      <c r="E247" s="20"/>
      <c r="F247" s="21"/>
      <c r="G247" s="24"/>
      <c r="H247" s="22"/>
      <c r="I247" s="23"/>
      <c r="J247" s="19"/>
      <c r="K247" s="21"/>
      <c r="L247" s="21"/>
      <c r="M247" s="197"/>
      <c r="N247" s="198"/>
      <c r="O247" s="76"/>
      <c r="Q247" s="4" t="str">
        <f t="shared" si="17"/>
        <v/>
      </c>
    </row>
    <row r="248" spans="2:17" ht="14.15" customHeight="1" x14ac:dyDescent="0.2">
      <c r="B248" s="176"/>
      <c r="C248" s="177"/>
      <c r="D248" s="181"/>
      <c r="E248" s="20"/>
      <c r="F248" s="21"/>
      <c r="G248" s="24"/>
      <c r="H248" s="22"/>
      <c r="I248" s="23"/>
      <c r="J248" s="21"/>
      <c r="K248" s="21"/>
      <c r="L248" s="21"/>
      <c r="M248" s="197"/>
      <c r="N248" s="198"/>
      <c r="O248" s="187" t="str">
        <f>IFERROR(IF(AND($B233&lt;&gt;"",MOD($S$61,10)=4,Q238&lt;&gt;""),$B233,""),"")</f>
        <v/>
      </c>
      <c r="Q248" s="4" t="str">
        <f t="shared" si="17"/>
        <v/>
      </c>
    </row>
    <row r="249" spans="2:17" ht="14.15" customHeight="1" x14ac:dyDescent="0.2">
      <c r="B249" s="176"/>
      <c r="C249" s="177"/>
      <c r="D249" s="181"/>
      <c r="E249" s="20"/>
      <c r="F249" s="21"/>
      <c r="G249" s="28"/>
      <c r="H249" s="22"/>
      <c r="I249" s="23"/>
      <c r="J249" s="21"/>
      <c r="K249" s="21"/>
      <c r="L249" s="21"/>
      <c r="M249" s="197"/>
      <c r="N249" s="198"/>
      <c r="O249" s="187"/>
      <c r="Q249" s="4" t="str">
        <f t="shared" si="17"/>
        <v/>
      </c>
    </row>
    <row r="250" spans="2:17" ht="14.15" customHeight="1" x14ac:dyDescent="0.2">
      <c r="B250" s="176"/>
      <c r="C250" s="177"/>
      <c r="D250" s="181"/>
      <c r="E250" s="20"/>
      <c r="F250" s="29"/>
      <c r="G250" s="24"/>
      <c r="H250" s="22"/>
      <c r="I250" s="23"/>
      <c r="J250" s="21"/>
      <c r="K250" s="21"/>
      <c r="L250" s="21"/>
      <c r="M250" s="197"/>
      <c r="N250" s="198"/>
      <c r="O250" s="187"/>
      <c r="Q250" s="4" t="str">
        <f t="shared" si="17"/>
        <v/>
      </c>
    </row>
    <row r="251" spans="2:17" ht="14.15" customHeight="1" x14ac:dyDescent="0.2">
      <c r="B251" s="176"/>
      <c r="C251" s="177"/>
      <c r="D251" s="181"/>
      <c r="E251" s="20"/>
      <c r="F251" s="21"/>
      <c r="G251" s="24"/>
      <c r="H251" s="22"/>
      <c r="I251" s="23"/>
      <c r="J251" s="21"/>
      <c r="K251" s="21"/>
      <c r="L251" s="21"/>
      <c r="M251" s="197"/>
      <c r="N251" s="198"/>
      <c r="O251" s="187"/>
      <c r="Q251" s="4" t="str">
        <f t="shared" si="17"/>
        <v/>
      </c>
    </row>
    <row r="252" spans="2:17" ht="14.15" customHeight="1" x14ac:dyDescent="0.2">
      <c r="B252" s="176"/>
      <c r="C252" s="177"/>
      <c r="D252" s="181"/>
      <c r="E252" s="20"/>
      <c r="F252" s="30"/>
      <c r="G252" s="24"/>
      <c r="H252" s="22"/>
      <c r="I252" s="23"/>
      <c r="J252" s="21"/>
      <c r="K252" s="188" t="str">
        <f>IFERROR(IF(ROUND(M246,3)=0,$W$67,""),"")</f>
        <v/>
      </c>
      <c r="L252" s="189"/>
      <c r="M252" s="197"/>
      <c r="N252" s="198"/>
      <c r="O252" s="76"/>
      <c r="Q252" s="4" t="str">
        <f>Q253</f>
        <v/>
      </c>
    </row>
    <row r="253" spans="2:17" ht="14.15" customHeight="1" x14ac:dyDescent="0.2">
      <c r="B253" s="192"/>
      <c r="C253" s="193"/>
      <c r="D253" s="194"/>
      <c r="E253" s="80">
        <f>IF(B246="","",E245+1)</f>
        <v>8</v>
      </c>
      <c r="F253" s="21"/>
      <c r="G253" s="127" t="str">
        <f>IFERROR(IF(Q252&lt;&gt;"",$S$63-B246,""),"")</f>
        <v/>
      </c>
      <c r="H253" s="25"/>
      <c r="I253" s="26"/>
      <c r="J253" s="27"/>
      <c r="K253" s="201"/>
      <c r="L253" s="202"/>
      <c r="M253" s="199"/>
      <c r="N253" s="200"/>
      <c r="O253" s="187" t="str">
        <f>IFERROR(IF(AND($B233&lt;&gt;"",MOD($S$61,10)=5,Q238&lt;&gt;""),$B233,""),"")</f>
        <v/>
      </c>
      <c r="Q253" s="4" t="str">
        <f>IF(E253="","",IF(E253=$S$70,"START",IF(E253=U$70,"FF",IF(E253&lt;U$70,"SS",""))))</f>
        <v/>
      </c>
    </row>
    <row r="254" spans="2:17" ht="14.15" customHeight="1" x14ac:dyDescent="0.2">
      <c r="B254" s="174">
        <v>7</v>
      </c>
      <c r="C254" s="175"/>
      <c r="D254" s="180">
        <f t="shared" ref="D254" si="18">IF(B254="","",B254-B246)</f>
        <v>1.7000000000000002</v>
      </c>
      <c r="E254" s="20"/>
      <c r="F254" s="21"/>
      <c r="G254" s="24"/>
      <c r="H254" s="17"/>
      <c r="I254" s="18"/>
      <c r="J254" s="19"/>
      <c r="K254" s="16"/>
      <c r="L254" s="16"/>
      <c r="M254" s="195">
        <f t="shared" ref="M254" si="19">IF(B254="","",ROUND($S$68-B254,3))</f>
        <v>1.278</v>
      </c>
      <c r="N254" s="196"/>
      <c r="O254" s="187"/>
      <c r="Q254" s="4" t="str">
        <f t="shared" ref="Q254:Q259" si="20">Q255</f>
        <v/>
      </c>
    </row>
    <row r="255" spans="2:17" ht="14.15" customHeight="1" x14ac:dyDescent="0.2">
      <c r="B255" s="176"/>
      <c r="C255" s="177"/>
      <c r="D255" s="181"/>
      <c r="E255" s="20"/>
      <c r="F255" s="21"/>
      <c r="G255" s="24"/>
      <c r="H255" s="22"/>
      <c r="I255" s="23"/>
      <c r="J255" s="19"/>
      <c r="K255" s="21"/>
      <c r="L255" s="21"/>
      <c r="M255" s="197"/>
      <c r="N255" s="198"/>
      <c r="O255" s="187"/>
      <c r="Q255" s="4" t="str">
        <f t="shared" si="20"/>
        <v/>
      </c>
    </row>
    <row r="256" spans="2:17" ht="14.15" customHeight="1" x14ac:dyDescent="0.2">
      <c r="B256" s="176"/>
      <c r="C256" s="177"/>
      <c r="D256" s="181"/>
      <c r="E256" s="20"/>
      <c r="F256" s="21"/>
      <c r="G256" s="24"/>
      <c r="H256" s="22"/>
      <c r="I256" s="23"/>
      <c r="J256" s="21"/>
      <c r="K256" s="21"/>
      <c r="L256" s="21"/>
      <c r="M256" s="197"/>
      <c r="N256" s="198"/>
      <c r="O256" s="187"/>
      <c r="Q256" s="4" t="str">
        <f t="shared" si="20"/>
        <v/>
      </c>
    </row>
    <row r="257" spans="2:17" ht="14.15" customHeight="1" x14ac:dyDescent="0.2">
      <c r="B257" s="176"/>
      <c r="C257" s="177"/>
      <c r="D257" s="181"/>
      <c r="E257" s="20"/>
      <c r="F257" s="21"/>
      <c r="G257" s="24"/>
      <c r="H257" s="22"/>
      <c r="I257" s="23"/>
      <c r="J257" s="21"/>
      <c r="K257" s="21"/>
      <c r="L257" s="21"/>
      <c r="M257" s="197"/>
      <c r="N257" s="198"/>
      <c r="O257" s="76"/>
      <c r="Q257" s="4" t="str">
        <f t="shared" si="20"/>
        <v/>
      </c>
    </row>
    <row r="258" spans="2:17" ht="14.15" customHeight="1" x14ac:dyDescent="0.2">
      <c r="B258" s="176"/>
      <c r="C258" s="177"/>
      <c r="D258" s="181"/>
      <c r="E258" s="20"/>
      <c r="F258" s="21"/>
      <c r="G258" s="24"/>
      <c r="H258" s="22"/>
      <c r="I258" s="23"/>
      <c r="J258" s="21"/>
      <c r="K258" s="21"/>
      <c r="L258" s="21"/>
      <c r="M258" s="197"/>
      <c r="N258" s="198"/>
      <c r="O258" s="187" t="str">
        <f>IFERROR(IF(AND($B233&lt;&gt;"",MOD($S$61,10)=6,Q238&lt;&gt;""),$B233,""),"")</f>
        <v/>
      </c>
      <c r="Q258" s="4" t="str">
        <f t="shared" si="20"/>
        <v/>
      </c>
    </row>
    <row r="259" spans="2:17" ht="14.15" customHeight="1" x14ac:dyDescent="0.2">
      <c r="B259" s="176"/>
      <c r="C259" s="177"/>
      <c r="D259" s="181"/>
      <c r="E259" s="20"/>
      <c r="F259" s="21"/>
      <c r="G259" s="24"/>
      <c r="H259" s="22"/>
      <c r="I259" s="23"/>
      <c r="J259" s="21"/>
      <c r="K259" s="21"/>
      <c r="L259" s="21"/>
      <c r="M259" s="197"/>
      <c r="N259" s="198"/>
      <c r="O259" s="187"/>
      <c r="Q259" s="4" t="str">
        <f t="shared" si="20"/>
        <v/>
      </c>
    </row>
    <row r="260" spans="2:17" ht="14.15" customHeight="1" x14ac:dyDescent="0.2">
      <c r="B260" s="176"/>
      <c r="C260" s="177"/>
      <c r="D260" s="181"/>
      <c r="E260" s="20"/>
      <c r="F260" s="21"/>
      <c r="G260" s="24"/>
      <c r="H260" s="22"/>
      <c r="I260" s="23"/>
      <c r="J260" s="21"/>
      <c r="K260" s="188" t="str">
        <f>IFERROR(IF(ROUND(M254,3)=0,$W$67,""),"")</f>
        <v/>
      </c>
      <c r="L260" s="189"/>
      <c r="M260" s="197"/>
      <c r="N260" s="198"/>
      <c r="O260" s="187"/>
      <c r="Q260" s="4" t="str">
        <f>Q261</f>
        <v/>
      </c>
    </row>
    <row r="261" spans="2:17" ht="14.15" customHeight="1" x14ac:dyDescent="0.2">
      <c r="B261" s="192"/>
      <c r="C261" s="193"/>
      <c r="D261" s="194"/>
      <c r="E261" s="80">
        <f>IF(B254="","",E253+1)</f>
        <v>9</v>
      </c>
      <c r="F261" s="21"/>
      <c r="G261" s="127" t="str">
        <f>IFERROR(IF(Q260&lt;&gt;"",$S$63-B254,""),"")</f>
        <v/>
      </c>
      <c r="H261" s="25"/>
      <c r="I261" s="26"/>
      <c r="J261" s="27"/>
      <c r="K261" s="201"/>
      <c r="L261" s="202"/>
      <c r="M261" s="199"/>
      <c r="N261" s="200"/>
      <c r="O261" s="187"/>
      <c r="Q261" s="4" t="str">
        <f>IF(E261="","",IF(E261=$S$70,"START",IF(E261=U$70,"FF",IF(E261&lt;U$70,"SS",""))))</f>
        <v/>
      </c>
    </row>
    <row r="262" spans="2:17" ht="14.15" customHeight="1" x14ac:dyDescent="0.2">
      <c r="B262" s="174">
        <v>7.6</v>
      </c>
      <c r="C262" s="175"/>
      <c r="D262" s="180">
        <f t="shared" ref="D262" si="21">IF(B262="","",B262-B254)</f>
        <v>0.59999999999999964</v>
      </c>
      <c r="E262" s="15"/>
      <c r="F262" s="21"/>
      <c r="G262" s="24"/>
      <c r="H262" s="22"/>
      <c r="I262" s="18"/>
      <c r="J262" s="19"/>
      <c r="K262" s="16"/>
      <c r="L262" s="16"/>
      <c r="M262" s="195">
        <f t="shared" ref="M262" si="22">IF(B262="","",ROUND($S$68-B262,3))</f>
        <v>0.67800000000000005</v>
      </c>
      <c r="N262" s="196"/>
      <c r="O262" s="76"/>
      <c r="Q262" s="4" t="str">
        <f t="shared" ref="Q262:Q267" si="23">Q263</f>
        <v/>
      </c>
    </row>
    <row r="263" spans="2:17" ht="14.15" customHeight="1" x14ac:dyDescent="0.2">
      <c r="B263" s="176"/>
      <c r="C263" s="177"/>
      <c r="D263" s="181"/>
      <c r="E263" s="20"/>
      <c r="F263" s="21"/>
      <c r="G263" s="24"/>
      <c r="H263" s="22"/>
      <c r="I263" s="23"/>
      <c r="J263" s="19"/>
      <c r="K263" s="21"/>
      <c r="L263" s="21"/>
      <c r="M263" s="197"/>
      <c r="N263" s="198"/>
      <c r="O263" s="187" t="str">
        <f>IFERROR(IF(AND($B233&lt;&gt;"",MOD($S$61,10)=7,Q238&lt;&gt;""),$B233,""),"")</f>
        <v/>
      </c>
      <c r="Q263" s="4" t="str">
        <f t="shared" si="23"/>
        <v/>
      </c>
    </row>
    <row r="264" spans="2:17" ht="14.15" customHeight="1" x14ac:dyDescent="0.2">
      <c r="B264" s="176"/>
      <c r="C264" s="177"/>
      <c r="D264" s="181"/>
      <c r="E264" s="20"/>
      <c r="F264" s="21"/>
      <c r="G264" s="24"/>
      <c r="H264" s="22"/>
      <c r="I264" s="23"/>
      <c r="J264" s="21"/>
      <c r="K264" s="21"/>
      <c r="L264" s="21"/>
      <c r="M264" s="197"/>
      <c r="N264" s="198"/>
      <c r="O264" s="187"/>
      <c r="Q264" s="4" t="str">
        <f t="shared" si="23"/>
        <v/>
      </c>
    </row>
    <row r="265" spans="2:17" ht="14.15" customHeight="1" x14ac:dyDescent="0.2">
      <c r="B265" s="176"/>
      <c r="C265" s="177"/>
      <c r="D265" s="181"/>
      <c r="E265" s="20"/>
      <c r="F265" s="21"/>
      <c r="G265" s="24"/>
      <c r="H265" s="22"/>
      <c r="I265" s="23"/>
      <c r="J265" s="21"/>
      <c r="K265" s="21"/>
      <c r="L265" s="21"/>
      <c r="M265" s="197"/>
      <c r="N265" s="198"/>
      <c r="O265" s="187"/>
      <c r="Q265" s="4" t="str">
        <f t="shared" si="23"/>
        <v/>
      </c>
    </row>
    <row r="266" spans="2:17" ht="14.15" customHeight="1" x14ac:dyDescent="0.2">
      <c r="B266" s="176"/>
      <c r="C266" s="177"/>
      <c r="D266" s="181"/>
      <c r="E266" s="20"/>
      <c r="F266" s="21"/>
      <c r="G266" s="24"/>
      <c r="H266" s="22"/>
      <c r="I266" s="23"/>
      <c r="J266" s="21"/>
      <c r="K266" s="21"/>
      <c r="L266" s="21"/>
      <c r="M266" s="197"/>
      <c r="N266" s="198"/>
      <c r="O266" s="187"/>
      <c r="Q266" s="4" t="str">
        <f t="shared" si="23"/>
        <v/>
      </c>
    </row>
    <row r="267" spans="2:17" ht="14.15" customHeight="1" x14ac:dyDescent="0.2">
      <c r="B267" s="176"/>
      <c r="C267" s="177"/>
      <c r="D267" s="181"/>
      <c r="E267" s="20"/>
      <c r="F267" s="21"/>
      <c r="G267" s="24"/>
      <c r="H267" s="22"/>
      <c r="I267" s="23"/>
      <c r="J267" s="21"/>
      <c r="K267" s="21"/>
      <c r="L267" s="21"/>
      <c r="M267" s="197"/>
      <c r="N267" s="198"/>
      <c r="O267" s="76"/>
      <c r="Q267" s="4" t="str">
        <f t="shared" si="23"/>
        <v/>
      </c>
    </row>
    <row r="268" spans="2:17" ht="14.15" customHeight="1" x14ac:dyDescent="0.2">
      <c r="B268" s="176"/>
      <c r="C268" s="177"/>
      <c r="D268" s="181"/>
      <c r="E268" s="20"/>
      <c r="F268" s="21"/>
      <c r="G268" s="31"/>
      <c r="H268" s="22"/>
      <c r="I268" s="23"/>
      <c r="J268" s="21"/>
      <c r="K268" s="188" t="str">
        <f>IFERROR(IF(ROUND(M262,3)=0,$W$67,""),"")</f>
        <v/>
      </c>
      <c r="L268" s="189"/>
      <c r="M268" s="197"/>
      <c r="N268" s="198"/>
      <c r="O268" s="187" t="str">
        <f>IFERROR(IF(AND($B233&lt;&gt;"",MOD($S$61,10)=8,Q238&lt;&gt;""),$B233,""),"")</f>
        <v/>
      </c>
      <c r="Q268" s="4" t="str">
        <f>Q269</f>
        <v/>
      </c>
    </row>
    <row r="269" spans="2:17" ht="14.15" customHeight="1" x14ac:dyDescent="0.2">
      <c r="B269" s="192"/>
      <c r="C269" s="193"/>
      <c r="D269" s="194"/>
      <c r="E269" s="80">
        <f>IF(B262="","",E261+1)</f>
        <v>10</v>
      </c>
      <c r="F269" s="21"/>
      <c r="G269" s="127" t="str">
        <f>IFERROR(IF(Q268&lt;&gt;"",$S$63-B262,""),"")</f>
        <v/>
      </c>
      <c r="H269" s="25"/>
      <c r="I269" s="26"/>
      <c r="J269" s="27"/>
      <c r="K269" s="201"/>
      <c r="L269" s="202"/>
      <c r="M269" s="199"/>
      <c r="N269" s="200"/>
      <c r="O269" s="187"/>
      <c r="Q269" s="4" t="str">
        <f>IF(E269="","",IF(E269=$S$70,"START",IF(E269=U$70,"FF",IF(E269&lt;U$70,"SS",""))))</f>
        <v/>
      </c>
    </row>
    <row r="270" spans="2:17" ht="14.15" customHeight="1" x14ac:dyDescent="0.2">
      <c r="B270" s="174">
        <v>8.2780000000000005</v>
      </c>
      <c r="C270" s="175"/>
      <c r="D270" s="180">
        <f t="shared" ref="D270" si="24">IF(B270="","",B270-B262)</f>
        <v>0.67800000000000082</v>
      </c>
      <c r="E270" s="15"/>
      <c r="F270" s="21"/>
      <c r="G270" s="24"/>
      <c r="H270" s="17"/>
      <c r="I270" s="18"/>
      <c r="J270" s="19"/>
      <c r="K270" s="16"/>
      <c r="L270" s="16"/>
      <c r="M270" s="195">
        <f t="shared" ref="M270" si="25">IF(B270="","",ROUND($S$68-B270,3))</f>
        <v>0</v>
      </c>
      <c r="N270" s="196"/>
      <c r="O270" s="187"/>
      <c r="Q270" s="4" t="str">
        <f t="shared" ref="Q270:Q275" si="26">Q271</f>
        <v/>
      </c>
    </row>
    <row r="271" spans="2:17" ht="14.15" customHeight="1" x14ac:dyDescent="0.2">
      <c r="B271" s="176"/>
      <c r="C271" s="177"/>
      <c r="D271" s="181"/>
      <c r="E271" s="20"/>
      <c r="F271" s="21"/>
      <c r="G271" s="24"/>
      <c r="H271" s="22"/>
      <c r="I271" s="23"/>
      <c r="J271" s="19"/>
      <c r="K271" s="21"/>
      <c r="L271" s="21"/>
      <c r="M271" s="197"/>
      <c r="N271" s="198"/>
      <c r="O271" s="187"/>
      <c r="Q271" s="4" t="str">
        <f t="shared" si="26"/>
        <v/>
      </c>
    </row>
    <row r="272" spans="2:17" ht="14.15" customHeight="1" x14ac:dyDescent="0.2">
      <c r="B272" s="176"/>
      <c r="C272" s="177"/>
      <c r="D272" s="181"/>
      <c r="E272" s="20"/>
      <c r="F272" s="21"/>
      <c r="G272" s="24"/>
      <c r="H272" s="22"/>
      <c r="I272" s="23"/>
      <c r="J272" s="21"/>
      <c r="K272" s="21"/>
      <c r="L272" s="21"/>
      <c r="M272" s="197"/>
      <c r="N272" s="198"/>
      <c r="O272" s="76"/>
      <c r="Q272" s="4" t="str">
        <f t="shared" si="26"/>
        <v/>
      </c>
    </row>
    <row r="273" spans="2:17" ht="14.15" customHeight="1" x14ac:dyDescent="0.2">
      <c r="B273" s="176"/>
      <c r="C273" s="177"/>
      <c r="D273" s="181"/>
      <c r="E273" s="20"/>
      <c r="F273" s="21"/>
      <c r="G273" s="24"/>
      <c r="H273" s="22"/>
      <c r="I273" s="23"/>
      <c r="J273" s="21"/>
      <c r="K273" s="21"/>
      <c r="L273" s="21"/>
      <c r="M273" s="197"/>
      <c r="N273" s="198"/>
      <c r="O273" s="187" t="str">
        <f>IFERROR(IF(AND($B233&lt;&gt;"",MOD($S$61,10)=9,Q238&lt;&gt;""),$B233,""),"")</f>
        <v/>
      </c>
      <c r="Q273" s="4" t="str">
        <f t="shared" si="26"/>
        <v/>
      </c>
    </row>
    <row r="274" spans="2:17" ht="14.15" customHeight="1" x14ac:dyDescent="0.2">
      <c r="B274" s="176"/>
      <c r="C274" s="177"/>
      <c r="D274" s="181"/>
      <c r="E274" s="20"/>
      <c r="F274" s="21"/>
      <c r="G274" s="24"/>
      <c r="H274" s="22"/>
      <c r="I274" s="23"/>
      <c r="J274" s="21"/>
      <c r="K274" s="21"/>
      <c r="L274" s="21"/>
      <c r="M274" s="197"/>
      <c r="N274" s="198"/>
      <c r="O274" s="187"/>
      <c r="Q274" s="4" t="str">
        <f t="shared" si="26"/>
        <v/>
      </c>
    </row>
    <row r="275" spans="2:17" ht="14.15" customHeight="1" x14ac:dyDescent="0.2">
      <c r="B275" s="176"/>
      <c r="C275" s="177"/>
      <c r="D275" s="181"/>
      <c r="E275" s="20"/>
      <c r="F275" s="21"/>
      <c r="G275" s="24"/>
      <c r="H275" s="22"/>
      <c r="I275" s="23"/>
      <c r="J275" s="21"/>
      <c r="K275" s="21"/>
      <c r="L275" s="21"/>
      <c r="M275" s="197"/>
      <c r="N275" s="198"/>
      <c r="O275" s="187"/>
      <c r="Q275" s="4" t="str">
        <f t="shared" si="26"/>
        <v/>
      </c>
    </row>
    <row r="276" spans="2:17" ht="14.15" customHeight="1" x14ac:dyDescent="0.2">
      <c r="B276" s="176"/>
      <c r="C276" s="177"/>
      <c r="D276" s="181"/>
      <c r="E276" s="20"/>
      <c r="F276" s="21"/>
      <c r="G276" s="24"/>
      <c r="H276" s="22"/>
      <c r="I276" s="23"/>
      <c r="J276" s="21"/>
      <c r="K276" s="188" t="str">
        <f>IFERROR(IF(ROUND(M270,3)=0,$W$67,""),"")</f>
        <v>(0.100)</v>
      </c>
      <c r="L276" s="189"/>
      <c r="M276" s="197"/>
      <c r="N276" s="198"/>
      <c r="O276" s="187"/>
      <c r="Q276" s="4" t="str">
        <f>Q277</f>
        <v/>
      </c>
    </row>
    <row r="277" spans="2:17" ht="14.15" customHeight="1" x14ac:dyDescent="0.2">
      <c r="B277" s="192"/>
      <c r="C277" s="193"/>
      <c r="D277" s="194"/>
      <c r="E277" s="80">
        <f>IF(B270="","",E269+1)</f>
        <v>11</v>
      </c>
      <c r="F277" s="21"/>
      <c r="G277" s="127" t="str">
        <f>IFERROR(IF(Q276&lt;&gt;"",$S$63-B270,""),"")</f>
        <v/>
      </c>
      <c r="H277" s="25"/>
      <c r="I277" s="26"/>
      <c r="J277" s="27"/>
      <c r="K277" s="201"/>
      <c r="L277" s="202"/>
      <c r="M277" s="199"/>
      <c r="N277" s="200"/>
      <c r="O277" s="76"/>
      <c r="Q277" s="4" t="str">
        <f>IF(E277="","",IF(E277=$S$70,"START",IF(E277=U$70,"FF",IF(E277&lt;U$70,"SS",""))))</f>
        <v/>
      </c>
    </row>
    <row r="278" spans="2:17" ht="14.15" customHeight="1" x14ac:dyDescent="0.2">
      <c r="B278" s="174"/>
      <c r="C278" s="175"/>
      <c r="D278" s="180" t="str">
        <f t="shared" ref="D278" si="27">IF(B278="","",B278-B270)</f>
        <v/>
      </c>
      <c r="E278" s="20"/>
      <c r="F278" s="21"/>
      <c r="G278" s="24"/>
      <c r="H278" s="22"/>
      <c r="I278" s="18"/>
      <c r="J278" s="19"/>
      <c r="K278" s="16"/>
      <c r="L278" s="16"/>
      <c r="M278" s="183" t="str">
        <f t="shared" ref="M278" si="28">IF(B278="","",ROUND($S$68-B278,3))</f>
        <v/>
      </c>
      <c r="N278" s="184"/>
      <c r="O278" s="187" t="str">
        <f>IFERROR(IF(AND($B233&lt;&gt;"",MOD($S$61,10)=0,Q238&lt;&gt;""),$B233,""),"")</f>
        <v/>
      </c>
      <c r="Q278" s="4" t="str">
        <f t="shared" ref="Q278:Q283" si="29">Q279</f>
        <v/>
      </c>
    </row>
    <row r="279" spans="2:17" ht="14.15" customHeight="1" x14ac:dyDescent="0.2">
      <c r="B279" s="176"/>
      <c r="C279" s="177"/>
      <c r="D279" s="181"/>
      <c r="E279" s="20"/>
      <c r="F279" s="21"/>
      <c r="G279" s="24"/>
      <c r="H279" s="20"/>
      <c r="I279" s="20"/>
      <c r="J279" s="21"/>
      <c r="K279" s="21"/>
      <c r="L279" s="24"/>
      <c r="M279" s="183"/>
      <c r="N279" s="184"/>
      <c r="O279" s="187"/>
      <c r="Q279" s="4" t="str">
        <f t="shared" si="29"/>
        <v/>
      </c>
    </row>
    <row r="280" spans="2:17" ht="14.15" customHeight="1" x14ac:dyDescent="0.2">
      <c r="B280" s="176"/>
      <c r="C280" s="177"/>
      <c r="D280" s="181"/>
      <c r="E280" s="20"/>
      <c r="F280" s="21"/>
      <c r="G280" s="24"/>
      <c r="H280" s="20"/>
      <c r="I280" s="32"/>
      <c r="J280" s="21"/>
      <c r="K280" s="21"/>
      <c r="L280" s="24"/>
      <c r="M280" s="183"/>
      <c r="N280" s="184"/>
      <c r="O280" s="187"/>
      <c r="Q280" s="4" t="str">
        <f t="shared" si="29"/>
        <v/>
      </c>
    </row>
    <row r="281" spans="2:17" ht="14.15" customHeight="1" x14ac:dyDescent="0.2">
      <c r="B281" s="176"/>
      <c r="C281" s="177"/>
      <c r="D281" s="181"/>
      <c r="E281" s="20"/>
      <c r="F281" s="21"/>
      <c r="G281" s="24"/>
      <c r="H281" s="20"/>
      <c r="I281" s="20"/>
      <c r="J281" s="21"/>
      <c r="K281" s="21"/>
      <c r="L281" s="24"/>
      <c r="M281" s="183"/>
      <c r="N281" s="184"/>
      <c r="O281" s="187"/>
      <c r="Q281" s="4" t="str">
        <f t="shared" si="29"/>
        <v/>
      </c>
    </row>
    <row r="282" spans="2:17" ht="14.15" customHeight="1" x14ac:dyDescent="0.2">
      <c r="B282" s="176"/>
      <c r="C282" s="177"/>
      <c r="D282" s="181"/>
      <c r="E282" s="20"/>
      <c r="F282" s="21"/>
      <c r="G282" s="24"/>
      <c r="H282" s="20"/>
      <c r="I282" s="20"/>
      <c r="J282" s="21"/>
      <c r="K282" s="21"/>
      <c r="L282" s="24"/>
      <c r="M282" s="183"/>
      <c r="N282" s="184"/>
      <c r="O282" s="76"/>
      <c r="Q282" s="4" t="str">
        <f t="shared" si="29"/>
        <v/>
      </c>
    </row>
    <row r="283" spans="2:17" ht="14.15" customHeight="1" x14ac:dyDescent="0.2">
      <c r="B283" s="176"/>
      <c r="C283" s="177"/>
      <c r="D283" s="181"/>
      <c r="E283" s="20"/>
      <c r="F283" s="21"/>
      <c r="G283" s="24"/>
      <c r="H283" s="20"/>
      <c r="I283" s="32"/>
      <c r="J283" s="21"/>
      <c r="K283" s="21"/>
      <c r="L283" s="24"/>
      <c r="M283" s="183"/>
      <c r="N283" s="184"/>
      <c r="O283" s="76"/>
      <c r="Q283" s="4" t="str">
        <f t="shared" si="29"/>
        <v/>
      </c>
    </row>
    <row r="284" spans="2:17" ht="14.15" customHeight="1" x14ac:dyDescent="0.2">
      <c r="B284" s="176"/>
      <c r="C284" s="177"/>
      <c r="D284" s="181"/>
      <c r="E284" s="20"/>
      <c r="F284" s="21"/>
      <c r="G284" s="24"/>
      <c r="H284" s="20"/>
      <c r="I284" s="20"/>
      <c r="J284" s="21"/>
      <c r="K284" s="188" t="str">
        <f>IFERROR(IF(ROUND(M278,3)=0,$W$67,""),"")</f>
        <v/>
      </c>
      <c r="L284" s="189"/>
      <c r="M284" s="183"/>
      <c r="N284" s="184"/>
      <c r="O284" s="76"/>
      <c r="Q284" s="4" t="str">
        <f>Q285</f>
        <v/>
      </c>
    </row>
    <row r="285" spans="2:17" ht="14.15" customHeight="1" thickBot="1" x14ac:dyDescent="0.25">
      <c r="B285" s="178"/>
      <c r="C285" s="179"/>
      <c r="D285" s="182"/>
      <c r="E285" s="81" t="str">
        <f>IF(B278="","",E277+1)</f>
        <v/>
      </c>
      <c r="F285" s="33"/>
      <c r="G285" s="128" t="str">
        <f>IFERROR(IF(Q284&lt;&gt;"",$S$63-B278,""),"")</f>
        <v/>
      </c>
      <c r="H285" s="34"/>
      <c r="I285" s="35"/>
      <c r="J285" s="33"/>
      <c r="K285" s="190"/>
      <c r="L285" s="191"/>
      <c r="M285" s="185"/>
      <c r="N285" s="186"/>
      <c r="O285" s="76"/>
      <c r="Q285" s="4" t="str">
        <f>IF(E285="","",IF(E285=$S$70,"START",IF(E285=U$70,"FF",IF(E285&lt;U$70,"SS",""))))</f>
        <v/>
      </c>
    </row>
    <row r="286" spans="2:17" ht="14.15" customHeight="1" x14ac:dyDescent="0.2">
      <c r="B286" s="133" t="s">
        <v>0</v>
      </c>
      <c r="C286" s="263"/>
      <c r="D286" s="272" t="str">
        <f>"TC "&amp;$X$61</f>
        <v>TC 1/3/5</v>
      </c>
      <c r="E286" s="239" t="str">
        <f>$S$64</f>
        <v>SHINSAWA</v>
      </c>
      <c r="F286" s="239"/>
      <c r="G286" s="239"/>
      <c r="H286" s="240"/>
      <c r="I286" s="1" t="s">
        <v>7</v>
      </c>
      <c r="J286" s="2"/>
      <c r="K286" s="2"/>
      <c r="L286" s="3"/>
      <c r="M286" s="243" t="s">
        <v>5</v>
      </c>
      <c r="N286" s="261">
        <f>$S$59</f>
        <v>1</v>
      </c>
      <c r="O286" s="76"/>
    </row>
    <row r="287" spans="2:17" ht="14.15" customHeight="1" x14ac:dyDescent="0.2">
      <c r="B287" s="135">
        <f>M230+1</f>
        <v>25</v>
      </c>
      <c r="C287" s="264"/>
      <c r="D287" s="268"/>
      <c r="E287" s="241"/>
      <c r="F287" s="241"/>
      <c r="G287" s="241"/>
      <c r="H287" s="242"/>
      <c r="I287" s="5"/>
      <c r="J287" s="6"/>
      <c r="K287" s="6"/>
      <c r="L287" s="7"/>
      <c r="M287" s="244"/>
      <c r="N287" s="262"/>
      <c r="O287" s="76"/>
    </row>
    <row r="288" spans="2:17" ht="14.15" customHeight="1" x14ac:dyDescent="0.2">
      <c r="B288" s="169"/>
      <c r="C288" s="264"/>
      <c r="D288" s="267" t="str">
        <f>"TC "&amp;$W$65</f>
        <v>TC 2/3/5A</v>
      </c>
      <c r="E288" s="270" t="str">
        <f>$S$66</f>
        <v>NAKAYAMA</v>
      </c>
      <c r="F288" s="270"/>
      <c r="G288" s="270"/>
      <c r="H288" s="271"/>
      <c r="I288" s="256">
        <f>$S$68</f>
        <v>8.2780000000000005</v>
      </c>
      <c r="J288" s="257"/>
      <c r="K288" s="257"/>
      <c r="L288" s="7"/>
      <c r="M288" s="244" t="s">
        <v>6</v>
      </c>
      <c r="N288" s="269">
        <f>$S$60</f>
        <v>1</v>
      </c>
      <c r="O288" s="76"/>
    </row>
    <row r="289" spans="1:27" ht="14.15" customHeight="1" x14ac:dyDescent="0.2">
      <c r="B289" s="265"/>
      <c r="C289" s="266"/>
      <c r="D289" s="268"/>
      <c r="E289" s="241"/>
      <c r="F289" s="241"/>
      <c r="G289" s="241"/>
      <c r="H289" s="242"/>
      <c r="I289" s="258"/>
      <c r="J289" s="259"/>
      <c r="K289" s="259"/>
      <c r="L289" s="8" t="s">
        <v>1</v>
      </c>
      <c r="M289" s="244"/>
      <c r="N289" s="262"/>
      <c r="O289" s="76"/>
    </row>
    <row r="290" spans="1:27" ht="14.15" customHeight="1" x14ac:dyDescent="0.2">
      <c r="A290" s="166" t="str">
        <f>IFERROR(IF(AND($B290&lt;&gt;"",MOD($S$61,10)=1,Q295&lt;&gt;""),$B290,""),"")</f>
        <v/>
      </c>
      <c r="B290" s="226" t="e">
        <f>IF(Q295="","",$W$61)</f>
        <v>#VALUE!</v>
      </c>
      <c r="C290" s="227"/>
      <c r="D290" s="227"/>
      <c r="E290" s="227"/>
      <c r="F290" s="228"/>
      <c r="G290" s="5" t="s">
        <v>8</v>
      </c>
      <c r="H290" s="6"/>
      <c r="I290" s="6"/>
      <c r="J290" s="6"/>
      <c r="K290" s="203" t="s">
        <v>4</v>
      </c>
      <c r="L290" s="204"/>
      <c r="M290" s="14"/>
      <c r="N290" s="9"/>
      <c r="O290" s="76"/>
    </row>
    <row r="291" spans="1:27" ht="14.15" customHeight="1" x14ac:dyDescent="0.2">
      <c r="A291" s="166"/>
      <c r="B291" s="229" t="e">
        <f>IF(B290="","",$S$62)</f>
        <v>#VALUE!</v>
      </c>
      <c r="C291" s="230"/>
      <c r="D291" s="230"/>
      <c r="E291" s="230"/>
      <c r="F291" s="233" t="e">
        <f>IF(Q295="","",TEXT(S$63,"0.000  "))</f>
        <v>#VALUE!</v>
      </c>
      <c r="G291" s="205">
        <f>$W$69</f>
        <v>41.3</v>
      </c>
      <c r="H291" s="206"/>
      <c r="I291" s="206"/>
      <c r="J291" s="6"/>
      <c r="K291" s="5"/>
      <c r="L291" s="209">
        <f>$S$69</f>
        <v>12</v>
      </c>
      <c r="M291" s="209"/>
      <c r="N291" s="10"/>
      <c r="O291" s="76"/>
    </row>
    <row r="292" spans="1:27" ht="14.15" customHeight="1" thickBot="1" x14ac:dyDescent="0.25">
      <c r="A292" s="166"/>
      <c r="B292" s="231"/>
      <c r="C292" s="232"/>
      <c r="D292" s="232"/>
      <c r="E292" s="232"/>
      <c r="F292" s="234"/>
      <c r="G292" s="207"/>
      <c r="H292" s="208"/>
      <c r="I292" s="208"/>
      <c r="J292" s="11" t="s">
        <v>2</v>
      </c>
      <c r="K292" s="12"/>
      <c r="L292" s="210"/>
      <c r="M292" s="210"/>
      <c r="N292" s="13" t="s">
        <v>3</v>
      </c>
      <c r="O292" s="76"/>
    </row>
    <row r="293" spans="1:27" ht="14.15" customHeight="1" x14ac:dyDescent="0.2">
      <c r="A293" s="166"/>
      <c r="B293" s="211" t="s">
        <v>7</v>
      </c>
      <c r="C293" s="212"/>
      <c r="D293" s="213"/>
      <c r="E293" s="214" t="s">
        <v>11</v>
      </c>
      <c r="F293" s="215"/>
      <c r="G293" s="216"/>
      <c r="H293" s="214" t="s">
        <v>12</v>
      </c>
      <c r="I293" s="215"/>
      <c r="J293" s="215"/>
      <c r="K293" s="215"/>
      <c r="L293" s="216"/>
      <c r="M293" s="220" t="s">
        <v>7</v>
      </c>
      <c r="N293" s="221"/>
      <c r="O293" s="76"/>
    </row>
    <row r="294" spans="1:27" ht="14.15" customHeight="1" x14ac:dyDescent="0.2">
      <c r="B294" s="222" t="s">
        <v>9</v>
      </c>
      <c r="C294" s="223"/>
      <c r="D294" s="36" t="s">
        <v>10</v>
      </c>
      <c r="E294" s="217"/>
      <c r="F294" s="218"/>
      <c r="G294" s="219"/>
      <c r="H294" s="217"/>
      <c r="I294" s="218"/>
      <c r="J294" s="218"/>
      <c r="K294" s="218"/>
      <c r="L294" s="219"/>
      <c r="M294" s="224" t="s">
        <v>13</v>
      </c>
      <c r="N294" s="225"/>
      <c r="O294" s="76"/>
    </row>
    <row r="295" spans="1:27" ht="14.15" customHeight="1" x14ac:dyDescent="0.2">
      <c r="A295" s="166" t="str">
        <f>IFERROR(IF(AND($B290&lt;&gt;0,MOD($S$61,10)=2,Q295&lt;&gt;""),$B290,""),"")</f>
        <v/>
      </c>
      <c r="B295" s="174">
        <v>3</v>
      </c>
      <c r="C295" s="175"/>
      <c r="D295" s="180">
        <f>B295-B278</f>
        <v>3</v>
      </c>
      <c r="E295" s="15"/>
      <c r="F295" s="16"/>
      <c r="G295" s="16"/>
      <c r="H295" s="17"/>
      <c r="I295" s="18"/>
      <c r="J295" s="19"/>
      <c r="K295" s="16"/>
      <c r="L295" s="16"/>
      <c r="M295" s="195">
        <f>IF(B295="","",ROUND($S$68-B295,3))</f>
        <v>5.2779999999999996</v>
      </c>
      <c r="N295" s="196"/>
      <c r="O295" s="76"/>
      <c r="Q295" s="4" t="e">
        <f t="shared" ref="Q295:Q300" si="30">Q296</f>
        <v>#VALUE!</v>
      </c>
    </row>
    <row r="296" spans="1:27" ht="14.15" customHeight="1" x14ac:dyDescent="0.2">
      <c r="A296" s="166"/>
      <c r="B296" s="176"/>
      <c r="C296" s="177"/>
      <c r="D296" s="181"/>
      <c r="E296" s="20"/>
      <c r="F296" s="21"/>
      <c r="G296" s="21"/>
      <c r="H296" s="22"/>
      <c r="I296" s="23"/>
      <c r="J296" s="19"/>
      <c r="K296" s="21"/>
      <c r="L296" s="21"/>
      <c r="M296" s="197"/>
      <c r="N296" s="198"/>
      <c r="O296" s="76"/>
      <c r="Q296" s="4" t="e">
        <f t="shared" si="30"/>
        <v>#VALUE!</v>
      </c>
      <c r="AA296" s="73"/>
    </row>
    <row r="297" spans="1:27" ht="14.15" customHeight="1" x14ac:dyDescent="0.2">
      <c r="A297" s="166"/>
      <c r="B297" s="176"/>
      <c r="C297" s="177"/>
      <c r="D297" s="181"/>
      <c r="E297" s="20"/>
      <c r="F297" s="21"/>
      <c r="G297" s="21"/>
      <c r="H297" s="22"/>
      <c r="I297" s="23"/>
      <c r="J297" s="21"/>
      <c r="K297" s="21"/>
      <c r="L297" s="21"/>
      <c r="M297" s="197"/>
      <c r="N297" s="198"/>
      <c r="O297" s="76"/>
      <c r="Q297" s="4" t="e">
        <f t="shared" si="30"/>
        <v>#VALUE!</v>
      </c>
    </row>
    <row r="298" spans="1:27" ht="14.15" customHeight="1" x14ac:dyDescent="0.2">
      <c r="A298" s="166"/>
      <c r="B298" s="176"/>
      <c r="C298" s="177"/>
      <c r="D298" s="181"/>
      <c r="E298" s="20"/>
      <c r="F298" s="21"/>
      <c r="G298" s="21"/>
      <c r="H298" s="22"/>
      <c r="I298" s="23"/>
      <c r="J298" s="21"/>
      <c r="K298" s="21"/>
      <c r="L298" s="21"/>
      <c r="M298" s="197"/>
      <c r="N298" s="198"/>
      <c r="O298" s="76"/>
      <c r="Q298" s="4" t="e">
        <f t="shared" si="30"/>
        <v>#VALUE!</v>
      </c>
    </row>
    <row r="299" spans="1:27" ht="14.15" customHeight="1" x14ac:dyDescent="0.2">
      <c r="B299" s="176"/>
      <c r="C299" s="177"/>
      <c r="D299" s="181"/>
      <c r="E299" s="20"/>
      <c r="F299" s="21"/>
      <c r="G299" s="21"/>
      <c r="H299" s="22"/>
      <c r="I299" s="23"/>
      <c r="J299" s="21"/>
      <c r="K299" s="21"/>
      <c r="L299" s="21"/>
      <c r="M299" s="197"/>
      <c r="N299" s="198"/>
      <c r="O299" s="76"/>
      <c r="Q299" s="4" t="e">
        <f t="shared" si="30"/>
        <v>#VALUE!</v>
      </c>
    </row>
    <row r="300" spans="1:27" ht="14.15" customHeight="1" x14ac:dyDescent="0.2">
      <c r="A300" s="166" t="str">
        <f>IFERROR(IF(AND($B290&lt;&gt;0,MOD($S$61,10)=3,Q295&lt;&gt;""),$B290,""),"")</f>
        <v/>
      </c>
      <c r="B300" s="176"/>
      <c r="C300" s="177"/>
      <c r="D300" s="181"/>
      <c r="E300" s="20"/>
      <c r="F300" s="21"/>
      <c r="G300" s="21"/>
      <c r="H300" s="22"/>
      <c r="I300" s="23"/>
      <c r="J300" s="21"/>
      <c r="K300" s="21"/>
      <c r="L300" s="21"/>
      <c r="M300" s="197"/>
      <c r="N300" s="198"/>
      <c r="O300" s="76"/>
      <c r="Q300" s="4" t="e">
        <f t="shared" si="30"/>
        <v>#VALUE!</v>
      </c>
    </row>
    <row r="301" spans="1:27" ht="14.15" customHeight="1" x14ac:dyDescent="0.2">
      <c r="A301" s="166"/>
      <c r="B301" s="176"/>
      <c r="C301" s="177"/>
      <c r="D301" s="181"/>
      <c r="E301" s="20"/>
      <c r="F301" s="21"/>
      <c r="G301" s="24"/>
      <c r="H301" s="22"/>
      <c r="I301" s="23"/>
      <c r="J301" s="21"/>
      <c r="K301" s="188" t="str">
        <f>IFERROR(IF(ROUND(M295,3)=0,$W$67,""),"")</f>
        <v/>
      </c>
      <c r="L301" s="189"/>
      <c r="M301" s="197"/>
      <c r="N301" s="198"/>
      <c r="O301" s="76"/>
      <c r="Q301" s="4" t="e">
        <f>Q302</f>
        <v>#VALUE!</v>
      </c>
    </row>
    <row r="302" spans="1:27" ht="14.15" customHeight="1" x14ac:dyDescent="0.2">
      <c r="A302" s="166"/>
      <c r="B302" s="176"/>
      <c r="C302" s="177"/>
      <c r="D302" s="181"/>
      <c r="E302" s="80" t="e">
        <f>IF(B295="","",E285+1)</f>
        <v>#VALUE!</v>
      </c>
      <c r="F302" s="21"/>
      <c r="G302" s="127" t="str">
        <f>IFERROR(IF(Q301&lt;&gt;"",$S$63-B295,""),"")</f>
        <v/>
      </c>
      <c r="H302" s="25"/>
      <c r="I302" s="26"/>
      <c r="J302" s="27"/>
      <c r="K302" s="201"/>
      <c r="L302" s="202"/>
      <c r="M302" s="199"/>
      <c r="N302" s="200"/>
      <c r="O302" s="76"/>
      <c r="Q302" s="4" t="e">
        <f>IF(E302="","",IF(E302=$S$70,"START",IF(E302=U$70,"FF",IF(E302&lt;U$70,"SS",""))))</f>
        <v>#VALUE!</v>
      </c>
    </row>
    <row r="303" spans="1:27" ht="14.15" customHeight="1" x14ac:dyDescent="0.2">
      <c r="A303" s="166"/>
      <c r="B303" s="174">
        <v>3.1</v>
      </c>
      <c r="C303" s="175"/>
      <c r="D303" s="180">
        <f>IF(B303="","",B303-B295)</f>
        <v>0.10000000000000009</v>
      </c>
      <c r="E303" s="15"/>
      <c r="F303" s="21"/>
      <c r="G303" s="24"/>
      <c r="H303" s="17"/>
      <c r="I303" s="18"/>
      <c r="J303" s="19"/>
      <c r="K303" s="16"/>
      <c r="L303" s="16"/>
      <c r="M303" s="195">
        <f t="shared" ref="M303" si="31">IF(B303="","",ROUND($S$68-B303,3))</f>
        <v>5.1779999999999999</v>
      </c>
      <c r="N303" s="196"/>
      <c r="O303" s="76"/>
      <c r="Q303" s="4" t="e">
        <f t="shared" ref="Q303:Q308" si="32">Q304</f>
        <v>#VALUE!</v>
      </c>
    </row>
    <row r="304" spans="1:27" ht="14.15" customHeight="1" x14ac:dyDescent="0.2">
      <c r="B304" s="176"/>
      <c r="C304" s="177"/>
      <c r="D304" s="181"/>
      <c r="E304" s="20"/>
      <c r="F304" s="21"/>
      <c r="G304" s="24"/>
      <c r="H304" s="22"/>
      <c r="I304" s="23"/>
      <c r="J304" s="19"/>
      <c r="K304" s="21"/>
      <c r="L304" s="21"/>
      <c r="M304" s="197"/>
      <c r="N304" s="198"/>
      <c r="O304" s="76"/>
      <c r="Q304" s="4" t="e">
        <f t="shared" si="32"/>
        <v>#VALUE!</v>
      </c>
    </row>
    <row r="305" spans="1:17" ht="14.15" customHeight="1" x14ac:dyDescent="0.2">
      <c r="A305" s="166" t="str">
        <f>IFERROR(IF(AND($B290&lt;&gt;0,MOD($S$61,10)=4,Q295&lt;&gt;""),$B290,""),"")</f>
        <v/>
      </c>
      <c r="B305" s="176"/>
      <c r="C305" s="177"/>
      <c r="D305" s="181"/>
      <c r="E305" s="20"/>
      <c r="F305" s="21"/>
      <c r="G305" s="24"/>
      <c r="H305" s="22"/>
      <c r="I305" s="23"/>
      <c r="J305" s="21"/>
      <c r="K305" s="21"/>
      <c r="L305" s="21"/>
      <c r="M305" s="197"/>
      <c r="N305" s="198"/>
      <c r="O305" s="76"/>
      <c r="Q305" s="4" t="e">
        <f t="shared" si="32"/>
        <v>#VALUE!</v>
      </c>
    </row>
    <row r="306" spans="1:17" ht="14.15" customHeight="1" x14ac:dyDescent="0.2">
      <c r="A306" s="166"/>
      <c r="B306" s="176"/>
      <c r="C306" s="177"/>
      <c r="D306" s="181"/>
      <c r="E306" s="20"/>
      <c r="F306" s="21"/>
      <c r="G306" s="28"/>
      <c r="H306" s="22"/>
      <c r="I306" s="23"/>
      <c r="J306" s="21"/>
      <c r="K306" s="21"/>
      <c r="L306" s="21"/>
      <c r="M306" s="197"/>
      <c r="N306" s="198"/>
      <c r="O306" s="76"/>
      <c r="Q306" s="4" t="e">
        <f t="shared" si="32"/>
        <v>#VALUE!</v>
      </c>
    </row>
    <row r="307" spans="1:17" ht="14.15" customHeight="1" x14ac:dyDescent="0.2">
      <c r="A307" s="166"/>
      <c r="B307" s="176"/>
      <c r="C307" s="177"/>
      <c r="D307" s="181"/>
      <c r="E307" s="20"/>
      <c r="F307" s="29"/>
      <c r="G307" s="24"/>
      <c r="H307" s="22"/>
      <c r="I307" s="23"/>
      <c r="J307" s="21"/>
      <c r="K307" s="21"/>
      <c r="L307" s="21"/>
      <c r="M307" s="197"/>
      <c r="N307" s="198"/>
      <c r="O307" s="76"/>
      <c r="Q307" s="4" t="e">
        <f t="shared" si="32"/>
        <v>#VALUE!</v>
      </c>
    </row>
    <row r="308" spans="1:17" ht="14.15" customHeight="1" x14ac:dyDescent="0.2">
      <c r="A308" s="166"/>
      <c r="B308" s="176"/>
      <c r="C308" s="177"/>
      <c r="D308" s="181"/>
      <c r="E308" s="20"/>
      <c r="F308" s="21"/>
      <c r="G308" s="24"/>
      <c r="H308" s="22"/>
      <c r="I308" s="23"/>
      <c r="J308" s="21"/>
      <c r="K308" s="21"/>
      <c r="L308" s="21"/>
      <c r="M308" s="197"/>
      <c r="N308" s="198"/>
      <c r="O308" s="76"/>
      <c r="Q308" s="4" t="e">
        <f t="shared" si="32"/>
        <v>#VALUE!</v>
      </c>
    </row>
    <row r="309" spans="1:17" ht="14.15" customHeight="1" x14ac:dyDescent="0.2">
      <c r="B309" s="176"/>
      <c r="C309" s="177"/>
      <c r="D309" s="181"/>
      <c r="E309" s="20"/>
      <c r="F309" s="30"/>
      <c r="G309" s="24"/>
      <c r="H309" s="22"/>
      <c r="I309" s="23"/>
      <c r="J309" s="21"/>
      <c r="K309" s="188" t="str">
        <f>IFERROR(IF(ROUND(M303,3)=0,$W$67,""),"")</f>
        <v/>
      </c>
      <c r="L309" s="189"/>
      <c r="M309" s="197"/>
      <c r="N309" s="198"/>
      <c r="O309" s="76"/>
      <c r="Q309" s="4" t="e">
        <f>Q310</f>
        <v>#VALUE!</v>
      </c>
    </row>
    <row r="310" spans="1:17" ht="14.15" customHeight="1" x14ac:dyDescent="0.2">
      <c r="A310" s="166" t="str">
        <f>IFERROR(IF(AND($B290&lt;&gt;0,MOD($S$61,10)=5,Q295&lt;&gt;""),$B290,""),"")</f>
        <v/>
      </c>
      <c r="B310" s="192"/>
      <c r="C310" s="193"/>
      <c r="D310" s="194"/>
      <c r="E310" s="80" t="e">
        <f>IF(B303="","",E302+1)</f>
        <v>#VALUE!</v>
      </c>
      <c r="F310" s="21"/>
      <c r="G310" s="127" t="str">
        <f>IFERROR(IF(Q309&lt;&gt;"",$S$63-B303,""),"")</f>
        <v/>
      </c>
      <c r="H310" s="25"/>
      <c r="I310" s="26"/>
      <c r="J310" s="27"/>
      <c r="K310" s="201"/>
      <c r="L310" s="202"/>
      <c r="M310" s="199"/>
      <c r="N310" s="200"/>
      <c r="O310" s="76"/>
      <c r="Q310" s="4" t="e">
        <f>IF(E310="","",IF(E310=$S$70,"START",IF(E310=U$70,"FF",IF(E310&lt;U$70,"SS",""))))</f>
        <v>#VALUE!</v>
      </c>
    </row>
    <row r="311" spans="1:17" ht="14.15" customHeight="1" x14ac:dyDescent="0.2">
      <c r="A311" s="166"/>
      <c r="B311" s="174">
        <v>4</v>
      </c>
      <c r="C311" s="175"/>
      <c r="D311" s="180">
        <f t="shared" ref="D311" si="33">IF(B311="","",B311-B303)</f>
        <v>0.89999999999999991</v>
      </c>
      <c r="E311" s="20"/>
      <c r="F311" s="21"/>
      <c r="G311" s="24"/>
      <c r="H311" s="17"/>
      <c r="I311" s="18"/>
      <c r="J311" s="19"/>
      <c r="K311" s="16"/>
      <c r="L311" s="16"/>
      <c r="M311" s="195">
        <f t="shared" ref="M311" si="34">IF(B311="","",ROUND($S$68-B311,3))</f>
        <v>4.2779999999999996</v>
      </c>
      <c r="N311" s="196"/>
      <c r="O311" s="76"/>
      <c r="Q311" s="4" t="e">
        <f t="shared" ref="Q311:Q316" si="35">Q312</f>
        <v>#VALUE!</v>
      </c>
    </row>
    <row r="312" spans="1:17" ht="14.15" customHeight="1" x14ac:dyDescent="0.2">
      <c r="A312" s="166"/>
      <c r="B312" s="176"/>
      <c r="C312" s="177"/>
      <c r="D312" s="181"/>
      <c r="E312" s="20"/>
      <c r="F312" s="21"/>
      <c r="G312" s="24"/>
      <c r="H312" s="22"/>
      <c r="I312" s="23"/>
      <c r="J312" s="19"/>
      <c r="K312" s="21"/>
      <c r="L312" s="21"/>
      <c r="M312" s="197"/>
      <c r="N312" s="198"/>
      <c r="O312" s="76"/>
      <c r="Q312" s="4" t="e">
        <f t="shared" si="35"/>
        <v>#VALUE!</v>
      </c>
    </row>
    <row r="313" spans="1:17" ht="14.15" customHeight="1" x14ac:dyDescent="0.2">
      <c r="A313" s="166"/>
      <c r="B313" s="176"/>
      <c r="C313" s="177"/>
      <c r="D313" s="181"/>
      <c r="E313" s="20"/>
      <c r="F313" s="21"/>
      <c r="G313" s="24"/>
      <c r="H313" s="22"/>
      <c r="I313" s="23"/>
      <c r="J313" s="21"/>
      <c r="K313" s="21"/>
      <c r="L313" s="21"/>
      <c r="M313" s="197"/>
      <c r="N313" s="198"/>
      <c r="O313" s="76"/>
      <c r="Q313" s="4" t="e">
        <f t="shared" si="35"/>
        <v>#VALUE!</v>
      </c>
    </row>
    <row r="314" spans="1:17" ht="14.15" customHeight="1" x14ac:dyDescent="0.2">
      <c r="B314" s="176"/>
      <c r="C314" s="177"/>
      <c r="D314" s="181"/>
      <c r="E314" s="20"/>
      <c r="F314" s="21"/>
      <c r="G314" s="24"/>
      <c r="H314" s="22"/>
      <c r="I314" s="23"/>
      <c r="J314" s="21"/>
      <c r="K314" s="21"/>
      <c r="L314" s="21"/>
      <c r="M314" s="197"/>
      <c r="N314" s="198"/>
      <c r="O314" s="76"/>
      <c r="Q314" s="4" t="e">
        <f t="shared" si="35"/>
        <v>#VALUE!</v>
      </c>
    </row>
    <row r="315" spans="1:17" ht="14.15" customHeight="1" x14ac:dyDescent="0.2">
      <c r="A315" s="166" t="str">
        <f>IFERROR(IF(AND($B290&lt;&gt;0,MOD($S$61,10)=6,Q295&lt;&gt;""),$B290,""),"")</f>
        <v/>
      </c>
      <c r="B315" s="176"/>
      <c r="C315" s="177"/>
      <c r="D315" s="181"/>
      <c r="E315" s="20"/>
      <c r="F315" s="21"/>
      <c r="G315" s="24"/>
      <c r="H315" s="22"/>
      <c r="I315" s="23"/>
      <c r="J315" s="21"/>
      <c r="K315" s="21"/>
      <c r="L315" s="21"/>
      <c r="M315" s="197"/>
      <c r="N315" s="198"/>
      <c r="O315" s="76"/>
      <c r="Q315" s="4" t="e">
        <f t="shared" si="35"/>
        <v>#VALUE!</v>
      </c>
    </row>
    <row r="316" spans="1:17" ht="14.15" customHeight="1" x14ac:dyDescent="0.2">
      <c r="A316" s="166"/>
      <c r="B316" s="176"/>
      <c r="C316" s="177"/>
      <c r="D316" s="181"/>
      <c r="E316" s="20"/>
      <c r="F316" s="21"/>
      <c r="G316" s="24"/>
      <c r="H316" s="22"/>
      <c r="I316" s="23"/>
      <c r="J316" s="21"/>
      <c r="K316" s="21"/>
      <c r="L316" s="21"/>
      <c r="M316" s="197"/>
      <c r="N316" s="198"/>
      <c r="O316" s="76"/>
      <c r="Q316" s="4" t="e">
        <f t="shared" si="35"/>
        <v>#VALUE!</v>
      </c>
    </row>
    <row r="317" spans="1:17" ht="14.15" customHeight="1" x14ac:dyDescent="0.2">
      <c r="A317" s="166"/>
      <c r="B317" s="176"/>
      <c r="C317" s="177"/>
      <c r="D317" s="181"/>
      <c r="E317" s="20"/>
      <c r="F317" s="21"/>
      <c r="G317" s="24"/>
      <c r="H317" s="22"/>
      <c r="I317" s="23"/>
      <c r="J317" s="21"/>
      <c r="K317" s="188" t="str">
        <f>IFERROR(IF(ROUND(M311,3)=0,$W$67,""),"")</f>
        <v/>
      </c>
      <c r="L317" s="189"/>
      <c r="M317" s="197"/>
      <c r="N317" s="198"/>
      <c r="O317" s="76"/>
      <c r="Q317" s="4" t="e">
        <f>Q318</f>
        <v>#VALUE!</v>
      </c>
    </row>
    <row r="318" spans="1:17" ht="14.15" customHeight="1" x14ac:dyDescent="0.2">
      <c r="A318" s="166"/>
      <c r="B318" s="192"/>
      <c r="C318" s="193"/>
      <c r="D318" s="194"/>
      <c r="E318" s="80" t="e">
        <f>IF(B311="","",E310+1)</f>
        <v>#VALUE!</v>
      </c>
      <c r="F318" s="21"/>
      <c r="G318" s="127" t="str">
        <f>IFERROR(IF(Q317&lt;&gt;"",$S$63-B311,""),"")</f>
        <v/>
      </c>
      <c r="H318" s="25"/>
      <c r="I318" s="26"/>
      <c r="J318" s="27"/>
      <c r="K318" s="201"/>
      <c r="L318" s="202"/>
      <c r="M318" s="199"/>
      <c r="N318" s="200"/>
      <c r="O318" s="76"/>
      <c r="Q318" s="4" t="e">
        <f>IF(E318="","",IF(E318=$S$70,"START",IF(E318=U$70,"FF",IF(E318&lt;U$70,"SS",""))))</f>
        <v>#VALUE!</v>
      </c>
    </row>
    <row r="319" spans="1:17" ht="14.15" customHeight="1" x14ac:dyDescent="0.2">
      <c r="B319" s="174">
        <v>4.2</v>
      </c>
      <c r="C319" s="175"/>
      <c r="D319" s="180">
        <f t="shared" ref="D319" si="36">IF(B319="","",B319-B311)</f>
        <v>0.20000000000000018</v>
      </c>
      <c r="E319" s="15"/>
      <c r="F319" s="21"/>
      <c r="G319" s="24"/>
      <c r="H319" s="22"/>
      <c r="I319" s="18"/>
      <c r="J319" s="19"/>
      <c r="K319" s="16"/>
      <c r="L319" s="16"/>
      <c r="M319" s="195">
        <f t="shared" ref="M319" si="37">IF(B319="","",ROUND($S$68-B319,3))</f>
        <v>4.0780000000000003</v>
      </c>
      <c r="N319" s="196"/>
      <c r="O319" s="76"/>
      <c r="Q319" s="4" t="e">
        <f t="shared" ref="Q319:Q324" si="38">Q320</f>
        <v>#VALUE!</v>
      </c>
    </row>
    <row r="320" spans="1:17" ht="14.15" customHeight="1" x14ac:dyDescent="0.2">
      <c r="A320" s="166" t="str">
        <f>IFERROR(IF(AND($B290&lt;&gt;0,MOD($S$61,10)=7,Q295&lt;&gt;""),$B290,""),"")</f>
        <v/>
      </c>
      <c r="B320" s="176"/>
      <c r="C320" s="177"/>
      <c r="D320" s="181"/>
      <c r="E320" s="20"/>
      <c r="F320" s="21"/>
      <c r="G320" s="24"/>
      <c r="H320" s="22"/>
      <c r="I320" s="23"/>
      <c r="J320" s="19"/>
      <c r="K320" s="21"/>
      <c r="L320" s="21"/>
      <c r="M320" s="197"/>
      <c r="N320" s="198"/>
      <c r="O320" s="76"/>
      <c r="Q320" s="4" t="e">
        <f t="shared" si="38"/>
        <v>#VALUE!</v>
      </c>
    </row>
    <row r="321" spans="1:17" ht="14.15" customHeight="1" x14ac:dyDescent="0.2">
      <c r="A321" s="166"/>
      <c r="B321" s="176"/>
      <c r="C321" s="177"/>
      <c r="D321" s="181"/>
      <c r="E321" s="20"/>
      <c r="F321" s="21"/>
      <c r="G321" s="24"/>
      <c r="H321" s="22"/>
      <c r="I321" s="23"/>
      <c r="J321" s="21"/>
      <c r="K321" s="21"/>
      <c r="L321" s="21"/>
      <c r="M321" s="197"/>
      <c r="N321" s="198"/>
      <c r="O321" s="76"/>
      <c r="Q321" s="4" t="e">
        <f t="shared" si="38"/>
        <v>#VALUE!</v>
      </c>
    </row>
    <row r="322" spans="1:17" ht="14.15" customHeight="1" x14ac:dyDescent="0.2">
      <c r="A322" s="166"/>
      <c r="B322" s="176"/>
      <c r="C322" s="177"/>
      <c r="D322" s="181"/>
      <c r="E322" s="20"/>
      <c r="F322" s="21"/>
      <c r="G322" s="24"/>
      <c r="H322" s="22"/>
      <c r="I322" s="23"/>
      <c r="J322" s="21"/>
      <c r="K322" s="21"/>
      <c r="L322" s="21"/>
      <c r="M322" s="197"/>
      <c r="N322" s="198"/>
      <c r="O322" s="76"/>
      <c r="Q322" s="4" t="e">
        <f t="shared" si="38"/>
        <v>#VALUE!</v>
      </c>
    </row>
    <row r="323" spans="1:17" ht="14.15" customHeight="1" x14ac:dyDescent="0.2">
      <c r="A323" s="166"/>
      <c r="B323" s="176"/>
      <c r="C323" s="177"/>
      <c r="D323" s="181"/>
      <c r="E323" s="20"/>
      <c r="F323" s="21"/>
      <c r="G323" s="24"/>
      <c r="H323" s="22"/>
      <c r="I323" s="23"/>
      <c r="J323" s="21"/>
      <c r="K323" s="21"/>
      <c r="L323" s="21"/>
      <c r="M323" s="197"/>
      <c r="N323" s="198"/>
      <c r="O323" s="76"/>
      <c r="Q323" s="4" t="e">
        <f t="shared" si="38"/>
        <v>#VALUE!</v>
      </c>
    </row>
    <row r="324" spans="1:17" ht="14.15" customHeight="1" x14ac:dyDescent="0.2">
      <c r="B324" s="176"/>
      <c r="C324" s="177"/>
      <c r="D324" s="181"/>
      <c r="E324" s="20"/>
      <c r="F324" s="21"/>
      <c r="G324" s="24"/>
      <c r="H324" s="22"/>
      <c r="I324" s="23"/>
      <c r="J324" s="21"/>
      <c r="K324" s="21"/>
      <c r="L324" s="21"/>
      <c r="M324" s="197"/>
      <c r="N324" s="198"/>
      <c r="O324" s="76"/>
      <c r="Q324" s="4" t="e">
        <f t="shared" si="38"/>
        <v>#VALUE!</v>
      </c>
    </row>
    <row r="325" spans="1:17" ht="14.15" customHeight="1" x14ac:dyDescent="0.2">
      <c r="A325" s="166" t="str">
        <f>IFERROR(IF(AND($B290&lt;&gt;0,MOD($S$61,10)=8,Q295&lt;&gt;""),$B290,""),"")</f>
        <v/>
      </c>
      <c r="B325" s="176"/>
      <c r="C325" s="177"/>
      <c r="D325" s="181"/>
      <c r="E325" s="20"/>
      <c r="F325" s="21"/>
      <c r="G325" s="31"/>
      <c r="H325" s="22"/>
      <c r="I325" s="23"/>
      <c r="J325" s="21"/>
      <c r="K325" s="188" t="str">
        <f>IFERROR(IF(ROUND(M319,3)=0,$W$67,""),"")</f>
        <v/>
      </c>
      <c r="L325" s="189"/>
      <c r="M325" s="197"/>
      <c r="N325" s="198"/>
      <c r="O325" s="76"/>
      <c r="Q325" s="4" t="e">
        <f>Q326</f>
        <v>#VALUE!</v>
      </c>
    </row>
    <row r="326" spans="1:17" ht="14.15" customHeight="1" x14ac:dyDescent="0.2">
      <c r="A326" s="166"/>
      <c r="B326" s="192"/>
      <c r="C326" s="193"/>
      <c r="D326" s="194"/>
      <c r="E326" s="80" t="e">
        <f>IF(B319="","",E318+1)</f>
        <v>#VALUE!</v>
      </c>
      <c r="F326" s="21"/>
      <c r="G326" s="127" t="str">
        <f>IFERROR(IF(Q325&lt;&gt;"",$S$63-B319,""),"")</f>
        <v/>
      </c>
      <c r="H326" s="25"/>
      <c r="I326" s="26"/>
      <c r="J326" s="27"/>
      <c r="K326" s="201"/>
      <c r="L326" s="202"/>
      <c r="M326" s="199"/>
      <c r="N326" s="200"/>
      <c r="O326" s="76"/>
      <c r="Q326" s="4" t="e">
        <f>IF(E326="","",IF(E326=$S$70,"START",IF(E326=U$70,"FF",IF(E326&lt;U$70,"SS",""))))</f>
        <v>#VALUE!</v>
      </c>
    </row>
    <row r="327" spans="1:17" ht="14.15" customHeight="1" x14ac:dyDescent="0.2">
      <c r="A327" s="166"/>
      <c r="B327" s="174">
        <v>4.3</v>
      </c>
      <c r="C327" s="175"/>
      <c r="D327" s="180">
        <f t="shared" ref="D327" si="39">IF(B327="","",B327-B319)</f>
        <v>9.9999999999999645E-2</v>
      </c>
      <c r="E327" s="15"/>
      <c r="F327" s="21"/>
      <c r="G327" s="24"/>
      <c r="H327" s="17"/>
      <c r="I327" s="18"/>
      <c r="J327" s="19"/>
      <c r="K327" s="16"/>
      <c r="L327" s="16"/>
      <c r="M327" s="195">
        <f t="shared" ref="M327" si="40">IF(B327="","",ROUND($S$68-B327,3))</f>
        <v>3.9780000000000002</v>
      </c>
      <c r="N327" s="196"/>
      <c r="O327" s="76"/>
      <c r="Q327" s="4" t="e">
        <f t="shared" ref="Q327:Q332" si="41">Q328</f>
        <v>#VALUE!</v>
      </c>
    </row>
    <row r="328" spans="1:17" ht="14.15" customHeight="1" x14ac:dyDescent="0.2">
      <c r="A328" s="166"/>
      <c r="B328" s="176"/>
      <c r="C328" s="177"/>
      <c r="D328" s="181"/>
      <c r="E328" s="20"/>
      <c r="F328" s="21"/>
      <c r="G328" s="24"/>
      <c r="H328" s="22"/>
      <c r="I328" s="23"/>
      <c r="J328" s="19"/>
      <c r="K328" s="21"/>
      <c r="L328" s="21"/>
      <c r="M328" s="197"/>
      <c r="N328" s="198"/>
      <c r="O328" s="76"/>
      <c r="Q328" s="4" t="e">
        <f t="shared" si="41"/>
        <v>#VALUE!</v>
      </c>
    </row>
    <row r="329" spans="1:17" ht="14.15" customHeight="1" x14ac:dyDescent="0.2">
      <c r="B329" s="176"/>
      <c r="C329" s="177"/>
      <c r="D329" s="181"/>
      <c r="E329" s="20"/>
      <c r="F329" s="21"/>
      <c r="G329" s="24"/>
      <c r="H329" s="22"/>
      <c r="I329" s="23"/>
      <c r="J329" s="21"/>
      <c r="K329" s="21"/>
      <c r="L329" s="21"/>
      <c r="M329" s="197"/>
      <c r="N329" s="198"/>
      <c r="O329" s="76"/>
      <c r="Q329" s="4" t="e">
        <f t="shared" si="41"/>
        <v>#VALUE!</v>
      </c>
    </row>
    <row r="330" spans="1:17" ht="14.15" customHeight="1" x14ac:dyDescent="0.2">
      <c r="A330" s="166" t="str">
        <f>IFERROR(IF(AND($B290&lt;&gt;0,MOD($S$61,10)=9,Q295&lt;&gt;""),$B290,""),"")</f>
        <v/>
      </c>
      <c r="B330" s="176"/>
      <c r="C330" s="177"/>
      <c r="D330" s="181"/>
      <c r="E330" s="20"/>
      <c r="F330" s="21"/>
      <c r="G330" s="24"/>
      <c r="H330" s="22"/>
      <c r="I330" s="23"/>
      <c r="J330" s="21"/>
      <c r="K330" s="21"/>
      <c r="L330" s="21"/>
      <c r="M330" s="197"/>
      <c r="N330" s="198"/>
      <c r="O330" s="76"/>
      <c r="Q330" s="4" t="e">
        <f t="shared" si="41"/>
        <v>#VALUE!</v>
      </c>
    </row>
    <row r="331" spans="1:17" ht="14.15" customHeight="1" x14ac:dyDescent="0.2">
      <c r="A331" s="166"/>
      <c r="B331" s="176"/>
      <c r="C331" s="177"/>
      <c r="D331" s="181"/>
      <c r="E331" s="20"/>
      <c r="F331" s="21"/>
      <c r="G331" s="24"/>
      <c r="H331" s="22"/>
      <c r="I331" s="23"/>
      <c r="J331" s="21"/>
      <c r="K331" s="21"/>
      <c r="L331" s="21"/>
      <c r="M331" s="197"/>
      <c r="N331" s="198"/>
      <c r="O331" s="76"/>
      <c r="Q331" s="4" t="e">
        <f t="shared" si="41"/>
        <v>#VALUE!</v>
      </c>
    </row>
    <row r="332" spans="1:17" ht="14.15" customHeight="1" x14ac:dyDescent="0.2">
      <c r="A332" s="166"/>
      <c r="B332" s="176"/>
      <c r="C332" s="177"/>
      <c r="D332" s="181"/>
      <c r="E332" s="20"/>
      <c r="F332" s="21"/>
      <c r="G332" s="24"/>
      <c r="H332" s="22"/>
      <c r="I332" s="23"/>
      <c r="J332" s="21"/>
      <c r="K332" s="21"/>
      <c r="L332" s="21"/>
      <c r="M332" s="197"/>
      <c r="N332" s="198"/>
      <c r="O332" s="76"/>
      <c r="Q332" s="4" t="e">
        <f t="shared" si="41"/>
        <v>#VALUE!</v>
      </c>
    </row>
    <row r="333" spans="1:17" ht="14.15" customHeight="1" x14ac:dyDescent="0.2">
      <c r="A333" s="166"/>
      <c r="B333" s="176"/>
      <c r="C333" s="177"/>
      <c r="D333" s="181"/>
      <c r="E333" s="20"/>
      <c r="F333" s="21"/>
      <c r="G333" s="24"/>
      <c r="H333" s="22"/>
      <c r="I333" s="23"/>
      <c r="J333" s="21"/>
      <c r="K333" s="188" t="str">
        <f>IFERROR(IF(ROUND(M327,3)=0,$W$67,""),"")</f>
        <v/>
      </c>
      <c r="L333" s="189"/>
      <c r="M333" s="197"/>
      <c r="N333" s="198"/>
      <c r="O333" s="76"/>
      <c r="Q333" s="4" t="e">
        <f>Q334</f>
        <v>#VALUE!</v>
      </c>
    </row>
    <row r="334" spans="1:17" ht="14.15" customHeight="1" x14ac:dyDescent="0.2">
      <c r="B334" s="192"/>
      <c r="C334" s="193"/>
      <c r="D334" s="194"/>
      <c r="E334" s="80" t="e">
        <f>IF(B327="","",E326+1)</f>
        <v>#VALUE!</v>
      </c>
      <c r="F334" s="21"/>
      <c r="G334" s="127" t="str">
        <f>IFERROR(IF(Q333&lt;&gt;"",$S$63-B327,""),"")</f>
        <v/>
      </c>
      <c r="H334" s="25"/>
      <c r="I334" s="26"/>
      <c r="J334" s="27"/>
      <c r="K334" s="201"/>
      <c r="L334" s="202"/>
      <c r="M334" s="199"/>
      <c r="N334" s="200"/>
      <c r="O334" s="76"/>
      <c r="Q334" s="4" t="e">
        <f>IF(E334="","",IF(E334=$S$70,"START",IF(E334=U$70,"FF",IF(E334&lt;U$70,"SS",""))))</f>
        <v>#VALUE!</v>
      </c>
    </row>
    <row r="335" spans="1:17" ht="14.15" customHeight="1" x14ac:dyDescent="0.2">
      <c r="A335" s="166" t="str">
        <f>IFERROR(IF(AND($B290&lt;&gt;0,MOD($S$61,10)=0,Q295&lt;&gt;""),$B290,""),"")</f>
        <v/>
      </c>
      <c r="B335" s="174">
        <v>5</v>
      </c>
      <c r="C335" s="175"/>
      <c r="D335" s="180">
        <f t="shared" ref="D335" si="42">IF(B335="","",B335-B327)</f>
        <v>0.70000000000000018</v>
      </c>
      <c r="E335" s="20"/>
      <c r="F335" s="21"/>
      <c r="G335" s="24"/>
      <c r="H335" s="22"/>
      <c r="I335" s="18"/>
      <c r="J335" s="19"/>
      <c r="K335" s="16"/>
      <c r="L335" s="16"/>
      <c r="M335" s="183">
        <f t="shared" ref="M335" si="43">IF(B335="","",ROUND($S$68-B335,3))</f>
        <v>3.278</v>
      </c>
      <c r="N335" s="184"/>
      <c r="O335" s="76"/>
      <c r="Q335" s="4" t="e">
        <f t="shared" ref="Q335:Q340" si="44">Q336</f>
        <v>#VALUE!</v>
      </c>
    </row>
    <row r="336" spans="1:17" ht="14.15" customHeight="1" x14ac:dyDescent="0.2">
      <c r="A336" s="166"/>
      <c r="B336" s="176"/>
      <c r="C336" s="177"/>
      <c r="D336" s="181"/>
      <c r="E336" s="20"/>
      <c r="F336" s="21"/>
      <c r="G336" s="24"/>
      <c r="H336" s="20"/>
      <c r="I336" s="20"/>
      <c r="J336" s="21"/>
      <c r="K336" s="21"/>
      <c r="L336" s="24"/>
      <c r="M336" s="183"/>
      <c r="N336" s="184"/>
      <c r="O336" s="76"/>
      <c r="Q336" s="4" t="e">
        <f t="shared" si="44"/>
        <v>#VALUE!</v>
      </c>
    </row>
    <row r="337" spans="1:17" ht="14.15" customHeight="1" x14ac:dyDescent="0.2">
      <c r="A337" s="166"/>
      <c r="B337" s="176"/>
      <c r="C337" s="177"/>
      <c r="D337" s="181"/>
      <c r="E337" s="20"/>
      <c r="F337" s="21"/>
      <c r="G337" s="24"/>
      <c r="H337" s="20"/>
      <c r="I337" s="32"/>
      <c r="J337" s="21"/>
      <c r="K337" s="21"/>
      <c r="L337" s="24"/>
      <c r="M337" s="183"/>
      <c r="N337" s="184"/>
      <c r="O337" s="76"/>
      <c r="Q337" s="4" t="e">
        <f t="shared" si="44"/>
        <v>#VALUE!</v>
      </c>
    </row>
    <row r="338" spans="1:17" ht="14.15" customHeight="1" x14ac:dyDescent="0.2">
      <c r="A338" s="166"/>
      <c r="B338" s="176"/>
      <c r="C338" s="177"/>
      <c r="D338" s="181"/>
      <c r="E338" s="20"/>
      <c r="F338" s="21"/>
      <c r="G338" s="24"/>
      <c r="H338" s="20"/>
      <c r="I338" s="20"/>
      <c r="J338" s="21"/>
      <c r="K338" s="21"/>
      <c r="L338" s="24"/>
      <c r="M338" s="183"/>
      <c r="N338" s="184"/>
      <c r="O338" s="76"/>
      <c r="Q338" s="4" t="e">
        <f t="shared" si="44"/>
        <v>#VALUE!</v>
      </c>
    </row>
    <row r="339" spans="1:17" ht="14.15" customHeight="1" x14ac:dyDescent="0.2">
      <c r="B339" s="176"/>
      <c r="C339" s="177"/>
      <c r="D339" s="181"/>
      <c r="E339" s="20"/>
      <c r="F339" s="21"/>
      <c r="G339" s="24"/>
      <c r="H339" s="20"/>
      <c r="I339" s="20"/>
      <c r="J339" s="21"/>
      <c r="K339" s="21"/>
      <c r="L339" s="24"/>
      <c r="M339" s="183"/>
      <c r="N339" s="184"/>
      <c r="O339" s="76"/>
      <c r="Q339" s="4" t="e">
        <f t="shared" si="44"/>
        <v>#VALUE!</v>
      </c>
    </row>
    <row r="340" spans="1:17" ht="14.15" customHeight="1" x14ac:dyDescent="0.2">
      <c r="B340" s="176"/>
      <c r="C340" s="177"/>
      <c r="D340" s="181"/>
      <c r="E340" s="20"/>
      <c r="F340" s="21"/>
      <c r="G340" s="24"/>
      <c r="H340" s="20"/>
      <c r="I340" s="32"/>
      <c r="J340" s="21"/>
      <c r="K340" s="21"/>
      <c r="L340" s="24"/>
      <c r="M340" s="183"/>
      <c r="N340" s="184"/>
      <c r="O340" s="76"/>
      <c r="Q340" s="4" t="e">
        <f t="shared" si="44"/>
        <v>#VALUE!</v>
      </c>
    </row>
    <row r="341" spans="1:17" ht="14.15" customHeight="1" x14ac:dyDescent="0.2">
      <c r="B341" s="176"/>
      <c r="C341" s="177"/>
      <c r="D341" s="181"/>
      <c r="E341" s="20"/>
      <c r="F341" s="21"/>
      <c r="G341" s="24"/>
      <c r="H341" s="20"/>
      <c r="I341" s="20"/>
      <c r="J341" s="21"/>
      <c r="K341" s="188" t="str">
        <f>IFERROR(IF(ROUND(M335,3)=0,$W$67,""),"")</f>
        <v/>
      </c>
      <c r="L341" s="189"/>
      <c r="M341" s="183"/>
      <c r="N341" s="184"/>
      <c r="O341" s="76"/>
      <c r="Q341" s="4" t="e">
        <f>Q342</f>
        <v>#VALUE!</v>
      </c>
    </row>
    <row r="342" spans="1:17" ht="14.15" customHeight="1" thickBot="1" x14ac:dyDescent="0.25">
      <c r="B342" s="178"/>
      <c r="C342" s="179"/>
      <c r="D342" s="182"/>
      <c r="E342" s="81" t="e">
        <f>IF(B335="","",E334+1)</f>
        <v>#VALUE!</v>
      </c>
      <c r="F342" s="33"/>
      <c r="G342" s="128" t="str">
        <f>IFERROR(IF(Q341&lt;&gt;"",$S$63-B335,""),"")</f>
        <v/>
      </c>
      <c r="H342" s="34"/>
      <c r="I342" s="35"/>
      <c r="J342" s="33"/>
      <c r="K342" s="190"/>
      <c r="L342" s="191"/>
      <c r="M342" s="185"/>
      <c r="N342" s="186"/>
      <c r="O342" s="76"/>
      <c r="Q342" s="4" t="e">
        <f>IF(E342="","",IF(E342=$S$70,"START",IF(E342=U$70,"FF",IF(E342&lt;U$70,"SS",""))))</f>
        <v>#VALUE!</v>
      </c>
    </row>
  </sheetData>
  <mergeCells count="234">
    <mergeCell ref="M1:N1"/>
    <mergeCell ref="M2:N4"/>
    <mergeCell ref="B58:C58"/>
    <mergeCell ref="B59:C61"/>
    <mergeCell ref="G60:I61"/>
    <mergeCell ref="A62:A65"/>
    <mergeCell ref="A72:A75"/>
    <mergeCell ref="O72:O75"/>
    <mergeCell ref="A77:A80"/>
    <mergeCell ref="O77:O80"/>
    <mergeCell ref="A82:A85"/>
    <mergeCell ref="O82:O85"/>
    <mergeCell ref="O62:O65"/>
    <mergeCell ref="S62:U62"/>
    <mergeCell ref="S64:U64"/>
    <mergeCell ref="S66:U66"/>
    <mergeCell ref="A67:A70"/>
    <mergeCell ref="O67:O70"/>
    <mergeCell ref="A102:A105"/>
    <mergeCell ref="O102:O105"/>
    <mergeCell ref="A107:A110"/>
    <mergeCell ref="O107:O110"/>
    <mergeCell ref="M115:N115"/>
    <mergeCell ref="M116:N118"/>
    <mergeCell ref="D115:L118"/>
    <mergeCell ref="A87:A90"/>
    <mergeCell ref="O87:O90"/>
    <mergeCell ref="A92:A95"/>
    <mergeCell ref="O92:O95"/>
    <mergeCell ref="A97:A100"/>
    <mergeCell ref="O97:O100"/>
    <mergeCell ref="A134:A137"/>
    <mergeCell ref="C134:G136"/>
    <mergeCell ref="A139:A142"/>
    <mergeCell ref="A144:A147"/>
    <mergeCell ref="C144:E145"/>
    <mergeCell ref="F144:G145"/>
    <mergeCell ref="C146:G148"/>
    <mergeCell ref="A119:A122"/>
    <mergeCell ref="C122:G124"/>
    <mergeCell ref="A124:A127"/>
    <mergeCell ref="A129:A132"/>
    <mergeCell ref="C132:E133"/>
    <mergeCell ref="F132:G133"/>
    <mergeCell ref="A164:A167"/>
    <mergeCell ref="C168:E169"/>
    <mergeCell ref="F168:G169"/>
    <mergeCell ref="A149:A152"/>
    <mergeCell ref="A154:A157"/>
    <mergeCell ref="C156:E157"/>
    <mergeCell ref="F156:G157"/>
    <mergeCell ref="C158:G160"/>
    <mergeCell ref="A159:A162"/>
    <mergeCell ref="B172:C172"/>
    <mergeCell ref="D172:D173"/>
    <mergeCell ref="E172:H173"/>
    <mergeCell ref="M172:M173"/>
    <mergeCell ref="N172:N173"/>
    <mergeCell ref="B173:C175"/>
    <mergeCell ref="D174:D175"/>
    <mergeCell ref="E174:H175"/>
    <mergeCell ref="I174:K175"/>
    <mergeCell ref="M174:M175"/>
    <mergeCell ref="N174:N175"/>
    <mergeCell ref="A176:A179"/>
    <mergeCell ref="B176:F176"/>
    <mergeCell ref="K176:L176"/>
    <mergeCell ref="B177:E178"/>
    <mergeCell ref="F177:F178"/>
    <mergeCell ref="G177:I178"/>
    <mergeCell ref="L177:M178"/>
    <mergeCell ref="B179:D179"/>
    <mergeCell ref="E179:G180"/>
    <mergeCell ref="H179:L180"/>
    <mergeCell ref="M179:N179"/>
    <mergeCell ref="B180:C180"/>
    <mergeCell ref="M180:N180"/>
    <mergeCell ref="A181:A184"/>
    <mergeCell ref="B181:C188"/>
    <mergeCell ref="D181:D188"/>
    <mergeCell ref="M181:N188"/>
    <mergeCell ref="A186:A189"/>
    <mergeCell ref="K187:L188"/>
    <mergeCell ref="B189:C196"/>
    <mergeCell ref="D189:D196"/>
    <mergeCell ref="M189:N196"/>
    <mergeCell ref="A191:A194"/>
    <mergeCell ref="K195:L196"/>
    <mergeCell ref="A196:A199"/>
    <mergeCell ref="B197:C204"/>
    <mergeCell ref="D197:D204"/>
    <mergeCell ref="M197:N204"/>
    <mergeCell ref="A201:A204"/>
    <mergeCell ref="A216:A219"/>
    <mergeCell ref="K219:L220"/>
    <mergeCell ref="A221:A224"/>
    <mergeCell ref="B221:C228"/>
    <mergeCell ref="D221:D228"/>
    <mergeCell ref="M221:N228"/>
    <mergeCell ref="K227:L228"/>
    <mergeCell ref="K203:L204"/>
    <mergeCell ref="B205:C212"/>
    <mergeCell ref="D205:D212"/>
    <mergeCell ref="M205:N212"/>
    <mergeCell ref="A206:A209"/>
    <mergeCell ref="A211:A214"/>
    <mergeCell ref="K211:L212"/>
    <mergeCell ref="B213:C220"/>
    <mergeCell ref="D213:D220"/>
    <mergeCell ref="M213:N220"/>
    <mergeCell ref="L234:M235"/>
    <mergeCell ref="B236:D236"/>
    <mergeCell ref="E236:G237"/>
    <mergeCell ref="B229:C230"/>
    <mergeCell ref="D229:F230"/>
    <mergeCell ref="K229:K230"/>
    <mergeCell ref="L229:L230"/>
    <mergeCell ref="M229:N229"/>
    <mergeCell ref="M230:N232"/>
    <mergeCell ref="B231:C232"/>
    <mergeCell ref="D231:F232"/>
    <mergeCell ref="G231:I232"/>
    <mergeCell ref="K231:K232"/>
    <mergeCell ref="H236:L237"/>
    <mergeCell ref="M236:N236"/>
    <mergeCell ref="B237:C237"/>
    <mergeCell ref="M237:N237"/>
    <mergeCell ref="B238:C245"/>
    <mergeCell ref="D238:D245"/>
    <mergeCell ref="M238:N245"/>
    <mergeCell ref="L231:L232"/>
    <mergeCell ref="B233:F233"/>
    <mergeCell ref="K233:L233"/>
    <mergeCell ref="O238:O241"/>
    <mergeCell ref="O243:O246"/>
    <mergeCell ref="K244:L245"/>
    <mergeCell ref="B246:C253"/>
    <mergeCell ref="D246:D253"/>
    <mergeCell ref="M246:N253"/>
    <mergeCell ref="O248:O251"/>
    <mergeCell ref="K252:L253"/>
    <mergeCell ref="O253:O256"/>
    <mergeCell ref="B254:C261"/>
    <mergeCell ref="D254:D261"/>
    <mergeCell ref="M254:N261"/>
    <mergeCell ref="O258:O261"/>
    <mergeCell ref="K260:L261"/>
    <mergeCell ref="O233:O236"/>
    <mergeCell ref="B234:E235"/>
    <mergeCell ref="F234:F235"/>
    <mergeCell ref="G234:I235"/>
    <mergeCell ref="B262:C269"/>
    <mergeCell ref="D262:D269"/>
    <mergeCell ref="M262:N269"/>
    <mergeCell ref="O263:O266"/>
    <mergeCell ref="K268:L269"/>
    <mergeCell ref="O268:O271"/>
    <mergeCell ref="B270:C277"/>
    <mergeCell ref="D270:D277"/>
    <mergeCell ref="M270:N277"/>
    <mergeCell ref="O273:O276"/>
    <mergeCell ref="K276:L277"/>
    <mergeCell ref="B278:C285"/>
    <mergeCell ref="D278:D285"/>
    <mergeCell ref="M278:N285"/>
    <mergeCell ref="O278:O281"/>
    <mergeCell ref="K284:L285"/>
    <mergeCell ref="B286:C286"/>
    <mergeCell ref="D286:D287"/>
    <mergeCell ref="E286:H287"/>
    <mergeCell ref="M286:M287"/>
    <mergeCell ref="N286:N287"/>
    <mergeCell ref="B287:C289"/>
    <mergeCell ref="D288:D289"/>
    <mergeCell ref="E288:H289"/>
    <mergeCell ref="I288:K289"/>
    <mergeCell ref="M288:M289"/>
    <mergeCell ref="N288:N289"/>
    <mergeCell ref="A290:A293"/>
    <mergeCell ref="B290:F290"/>
    <mergeCell ref="K290:L290"/>
    <mergeCell ref="B291:E292"/>
    <mergeCell ref="F291:F292"/>
    <mergeCell ref="G291:I292"/>
    <mergeCell ref="L291:M292"/>
    <mergeCell ref="B293:D293"/>
    <mergeCell ref="E293:G294"/>
    <mergeCell ref="H293:L294"/>
    <mergeCell ref="M293:N293"/>
    <mergeCell ref="B294:C294"/>
    <mergeCell ref="M294:N294"/>
    <mergeCell ref="A295:A298"/>
    <mergeCell ref="B295:C302"/>
    <mergeCell ref="D295:D302"/>
    <mergeCell ref="M295:N302"/>
    <mergeCell ref="A300:A303"/>
    <mergeCell ref="K301:L302"/>
    <mergeCell ref="B303:C310"/>
    <mergeCell ref="D303:D310"/>
    <mergeCell ref="M303:N310"/>
    <mergeCell ref="A305:A308"/>
    <mergeCell ref="K309:L310"/>
    <mergeCell ref="A310:A313"/>
    <mergeCell ref="B311:C318"/>
    <mergeCell ref="D311:D318"/>
    <mergeCell ref="M311:N318"/>
    <mergeCell ref="A315:A318"/>
    <mergeCell ref="A330:A333"/>
    <mergeCell ref="K333:L334"/>
    <mergeCell ref="A335:A338"/>
    <mergeCell ref="B335:C342"/>
    <mergeCell ref="D335:D342"/>
    <mergeCell ref="M335:N342"/>
    <mergeCell ref="K341:L342"/>
    <mergeCell ref="K317:L318"/>
    <mergeCell ref="B319:C326"/>
    <mergeCell ref="D319:D326"/>
    <mergeCell ref="M319:N326"/>
    <mergeCell ref="A320:A323"/>
    <mergeCell ref="A325:A328"/>
    <mergeCell ref="K325:L326"/>
    <mergeCell ref="B327:C334"/>
    <mergeCell ref="D327:D334"/>
    <mergeCell ref="M327:N334"/>
    <mergeCell ref="O164:O167"/>
    <mergeCell ref="O119:O122"/>
    <mergeCell ref="O124:O127"/>
    <mergeCell ref="O129:O132"/>
    <mergeCell ref="O134:O137"/>
    <mergeCell ref="O139:O142"/>
    <mergeCell ref="O144:O147"/>
    <mergeCell ref="O149:O152"/>
    <mergeCell ref="O154:O157"/>
    <mergeCell ref="O159:O162"/>
  </mergeCells>
  <phoneticPr fontId="27"/>
  <conditionalFormatting sqref="A62:A65">
    <cfRule type="expression" dxfId="102" priority="64">
      <formula>A62&lt;&gt;""</formula>
    </cfRule>
  </conditionalFormatting>
  <conditionalFormatting sqref="A67:A70">
    <cfRule type="expression" dxfId="101" priority="115">
      <formula>A67&lt;&gt;""</formula>
    </cfRule>
  </conditionalFormatting>
  <conditionalFormatting sqref="A72:A75">
    <cfRule type="expression" dxfId="100" priority="114">
      <formula>A72&lt;&gt;""</formula>
    </cfRule>
  </conditionalFormatting>
  <conditionalFormatting sqref="A77:A80">
    <cfRule type="expression" dxfId="99" priority="113">
      <formula>A77&lt;&gt;""</formula>
    </cfRule>
  </conditionalFormatting>
  <conditionalFormatting sqref="A82:A85">
    <cfRule type="expression" dxfId="98" priority="112">
      <formula>A82&lt;&gt;""</formula>
    </cfRule>
  </conditionalFormatting>
  <conditionalFormatting sqref="A87:A90">
    <cfRule type="expression" dxfId="97" priority="111">
      <formula>A87&lt;&gt;""</formula>
    </cfRule>
  </conditionalFormatting>
  <conditionalFormatting sqref="A92:A95">
    <cfRule type="expression" dxfId="96" priority="110">
      <formula>A92&lt;&gt;""</formula>
    </cfRule>
  </conditionalFormatting>
  <conditionalFormatting sqref="A97:A100">
    <cfRule type="expression" dxfId="95" priority="109">
      <formula>A97&lt;&gt;""</formula>
    </cfRule>
  </conditionalFormatting>
  <conditionalFormatting sqref="A102:A105">
    <cfRule type="expression" dxfId="94" priority="108">
      <formula>A102&lt;&gt;""</formula>
    </cfRule>
  </conditionalFormatting>
  <conditionalFormatting sqref="A107:A110">
    <cfRule type="expression" dxfId="93" priority="107">
      <formula>A107&lt;&gt;""</formula>
    </cfRule>
  </conditionalFormatting>
  <conditionalFormatting sqref="A119:A122">
    <cfRule type="expression" dxfId="92" priority="44">
      <formula>A119&lt;&gt;""</formula>
    </cfRule>
  </conditionalFormatting>
  <conditionalFormatting sqref="A124:A127">
    <cfRule type="expression" dxfId="91" priority="53">
      <formula>A124&lt;&gt;""</formula>
    </cfRule>
  </conditionalFormatting>
  <conditionalFormatting sqref="A129:A132">
    <cfRule type="expression" dxfId="90" priority="52">
      <formula>A129&lt;&gt;""</formula>
    </cfRule>
  </conditionalFormatting>
  <conditionalFormatting sqref="A134:A137">
    <cfRule type="expression" dxfId="89" priority="51">
      <formula>A134&lt;&gt;""</formula>
    </cfRule>
  </conditionalFormatting>
  <conditionalFormatting sqref="A139:A142">
    <cfRule type="expression" dxfId="88" priority="50">
      <formula>A139&lt;&gt;""</formula>
    </cfRule>
  </conditionalFormatting>
  <conditionalFormatting sqref="A144:A147">
    <cfRule type="expression" dxfId="87" priority="49">
      <formula>A144&lt;&gt;""</formula>
    </cfRule>
  </conditionalFormatting>
  <conditionalFormatting sqref="A149:A152">
    <cfRule type="expression" dxfId="86" priority="48">
      <formula>A149&lt;&gt;""</formula>
    </cfRule>
  </conditionalFormatting>
  <conditionalFormatting sqref="A154:A157">
    <cfRule type="expression" dxfId="85" priority="47">
      <formula>A154&lt;&gt;""</formula>
    </cfRule>
  </conditionalFormatting>
  <conditionalFormatting sqref="A159:A162">
    <cfRule type="expression" dxfId="84" priority="46">
      <formula>A159&lt;&gt;""</formula>
    </cfRule>
  </conditionalFormatting>
  <conditionalFormatting sqref="A164:A167">
    <cfRule type="expression" dxfId="83" priority="45">
      <formula>A164&lt;&gt;""</formula>
    </cfRule>
  </conditionalFormatting>
  <conditionalFormatting sqref="A176:A179">
    <cfRule type="expression" dxfId="82" priority="106">
      <formula>A176&lt;&gt;""</formula>
    </cfRule>
  </conditionalFormatting>
  <conditionalFormatting sqref="A181:A184">
    <cfRule type="expression" dxfId="81" priority="105">
      <formula>A181&lt;&gt;""</formula>
    </cfRule>
  </conditionalFormatting>
  <conditionalFormatting sqref="A186:A189">
    <cfRule type="expression" dxfId="80" priority="104">
      <formula>A186&lt;&gt;""</formula>
    </cfRule>
  </conditionalFormatting>
  <conditionalFormatting sqref="A191:A194">
    <cfRule type="expression" dxfId="79" priority="103">
      <formula>A191&lt;&gt;""</formula>
    </cfRule>
  </conditionalFormatting>
  <conditionalFormatting sqref="A196:A199">
    <cfRule type="expression" dxfId="78" priority="102">
      <formula>A196&lt;&gt;""</formula>
    </cfRule>
  </conditionalFormatting>
  <conditionalFormatting sqref="A201:A204">
    <cfRule type="expression" dxfId="77" priority="101">
      <formula>A201&lt;&gt;""</formula>
    </cfRule>
  </conditionalFormatting>
  <conditionalFormatting sqref="A206:A209">
    <cfRule type="expression" dxfId="76" priority="100">
      <formula>A206&lt;&gt;""</formula>
    </cfRule>
  </conditionalFormatting>
  <conditionalFormatting sqref="A211:A214">
    <cfRule type="expression" dxfId="75" priority="99">
      <formula>A211&lt;&gt;""</formula>
    </cfRule>
  </conditionalFormatting>
  <conditionalFormatting sqref="A216:A219">
    <cfRule type="expression" dxfId="74" priority="98">
      <formula>A216&lt;&gt;""</formula>
    </cfRule>
  </conditionalFormatting>
  <conditionalFormatting sqref="A221:A224">
    <cfRule type="expression" dxfId="73" priority="97">
      <formula>A221&lt;&gt;""</formula>
    </cfRule>
  </conditionalFormatting>
  <conditionalFormatting sqref="A290:A293">
    <cfRule type="expression" dxfId="72" priority="28">
      <formula>A290&lt;&gt;""</formula>
    </cfRule>
  </conditionalFormatting>
  <conditionalFormatting sqref="A295:A298">
    <cfRule type="expression" dxfId="71" priority="27">
      <formula>A295&lt;&gt;""</formula>
    </cfRule>
  </conditionalFormatting>
  <conditionalFormatting sqref="A300:A303">
    <cfRule type="expression" dxfId="70" priority="26">
      <formula>A300&lt;&gt;""</formula>
    </cfRule>
  </conditionalFormatting>
  <conditionalFormatting sqref="A305:A308">
    <cfRule type="expression" dxfId="69" priority="25">
      <formula>A305&lt;&gt;""</formula>
    </cfRule>
  </conditionalFormatting>
  <conditionalFormatting sqref="A310:A313">
    <cfRule type="expression" dxfId="68" priority="24">
      <formula>A310&lt;&gt;""</formula>
    </cfRule>
  </conditionalFormatting>
  <conditionalFormatting sqref="A315:A318">
    <cfRule type="expression" dxfId="67" priority="23">
      <formula>A315&lt;&gt;""</formula>
    </cfRule>
  </conditionalFormatting>
  <conditionalFormatting sqref="A320:A323">
    <cfRule type="expression" dxfId="66" priority="22">
      <formula>A320&lt;&gt;""</formula>
    </cfRule>
  </conditionalFormatting>
  <conditionalFormatting sqref="A325:A328">
    <cfRule type="expression" dxfId="65" priority="21">
      <formula>A325&lt;&gt;""</formula>
    </cfRule>
  </conditionalFormatting>
  <conditionalFormatting sqref="A330:A333">
    <cfRule type="expression" dxfId="64" priority="20">
      <formula>A330&lt;&gt;""</formula>
    </cfRule>
  </conditionalFormatting>
  <conditionalFormatting sqref="A335:A338">
    <cfRule type="expression" dxfId="63" priority="19">
      <formula>A335&lt;&gt;""</formula>
    </cfRule>
  </conditionalFormatting>
  <conditionalFormatting sqref="B176">
    <cfRule type="cellIs" dxfId="62" priority="32" operator="equal">
      <formula>""</formula>
    </cfRule>
  </conditionalFormatting>
  <conditionalFormatting sqref="B233">
    <cfRule type="cellIs" dxfId="61" priority="30" operator="equal">
      <formula>""</formula>
    </cfRule>
  </conditionalFormatting>
  <conditionalFormatting sqref="B290">
    <cfRule type="cellIs" dxfId="60" priority="12" operator="equal">
      <formula>""</formula>
    </cfRule>
  </conditionalFormatting>
  <conditionalFormatting sqref="B119:C120 B121 C122">
    <cfRule type="cellIs" dxfId="59" priority="62" operator="equal">
      <formula>""</formula>
    </cfRule>
  </conditionalFormatting>
  <conditionalFormatting sqref="C134">
    <cfRule type="cellIs" dxfId="58" priority="56" operator="equal">
      <formula>""</formula>
    </cfRule>
  </conditionalFormatting>
  <conditionalFormatting sqref="C146">
    <cfRule type="cellIs" dxfId="57" priority="55" operator="equal">
      <formula>""</formula>
    </cfRule>
  </conditionalFormatting>
  <conditionalFormatting sqref="C158">
    <cfRule type="cellIs" dxfId="56" priority="54" operator="equal">
      <formula>""</formula>
    </cfRule>
  </conditionalFormatting>
  <conditionalFormatting sqref="E171">
    <cfRule type="expression" dxfId="55" priority="60">
      <formula>B164=""</formula>
    </cfRule>
  </conditionalFormatting>
  <conditionalFormatting sqref="E125:G131 E170:G171">
    <cfRule type="expression" dxfId="54" priority="61">
      <formula>#REF!="S"</formula>
    </cfRule>
  </conditionalFormatting>
  <conditionalFormatting sqref="E137:G143">
    <cfRule type="expression" dxfId="53" priority="59">
      <formula>#REF!="S"</formula>
    </cfRule>
  </conditionalFormatting>
  <conditionalFormatting sqref="E149:G155">
    <cfRule type="expression" dxfId="52" priority="58">
      <formula>#REF!="S"</formula>
    </cfRule>
  </conditionalFormatting>
  <conditionalFormatting sqref="E161:G167">
    <cfRule type="expression" dxfId="51" priority="57">
      <formula>#REF!="S"</formula>
    </cfRule>
  </conditionalFormatting>
  <conditionalFormatting sqref="E181:G228">
    <cfRule type="expression" dxfId="50" priority="86">
      <formula>$Q181&lt;&gt;""</formula>
    </cfRule>
  </conditionalFormatting>
  <conditionalFormatting sqref="E189:G189">
    <cfRule type="expression" dxfId="49" priority="85">
      <formula>$D189&gt;0.2</formula>
    </cfRule>
  </conditionalFormatting>
  <conditionalFormatting sqref="E197:G197">
    <cfRule type="expression" dxfId="48" priority="84">
      <formula>$D197&gt;0.2</formula>
    </cfRule>
  </conditionalFormatting>
  <conditionalFormatting sqref="E205:G205">
    <cfRule type="expression" dxfId="47" priority="83">
      <formula>$D205&gt;0.2</formula>
    </cfRule>
  </conditionalFormatting>
  <conditionalFormatting sqref="E213:G213">
    <cfRule type="expression" dxfId="46" priority="82">
      <formula>$D213&gt;0.2</formula>
    </cfRule>
  </conditionalFormatting>
  <conditionalFormatting sqref="E221:G221">
    <cfRule type="expression" dxfId="45" priority="81">
      <formula>$D221&gt;0.2</formula>
    </cfRule>
  </conditionalFormatting>
  <conditionalFormatting sqref="E238:G285">
    <cfRule type="expression" dxfId="44" priority="80">
      <formula>$Q238&lt;&gt;""</formula>
    </cfRule>
  </conditionalFormatting>
  <conditionalFormatting sqref="E246:G246">
    <cfRule type="expression" dxfId="43" priority="79">
      <formula>$D246&gt;0.2</formula>
    </cfRule>
  </conditionalFormatting>
  <conditionalFormatting sqref="E254:G254">
    <cfRule type="expression" dxfId="42" priority="78">
      <formula>$D254&gt;0.2</formula>
    </cfRule>
  </conditionalFormatting>
  <conditionalFormatting sqref="E262:G262">
    <cfRule type="expression" dxfId="41" priority="77">
      <formula>$D262&gt;0.2</formula>
    </cfRule>
  </conditionalFormatting>
  <conditionalFormatting sqref="E270:G270">
    <cfRule type="expression" dxfId="40" priority="76">
      <formula>$D270&gt;0.2</formula>
    </cfRule>
  </conditionalFormatting>
  <conditionalFormatting sqref="E278:G278">
    <cfRule type="expression" dxfId="39" priority="75">
      <formula>$D278&gt;0.2</formula>
    </cfRule>
  </conditionalFormatting>
  <conditionalFormatting sqref="E295:G342">
    <cfRule type="expression" dxfId="38" priority="18">
      <formula>$Q295&lt;&gt;""</formula>
    </cfRule>
  </conditionalFormatting>
  <conditionalFormatting sqref="E303:G303">
    <cfRule type="expression" dxfId="37" priority="17">
      <formula>$D303&gt;0.2</formula>
    </cfRule>
  </conditionalFormatting>
  <conditionalFormatting sqref="E311:G311">
    <cfRule type="expression" dxfId="36" priority="16">
      <formula>$D311&gt;0.2</formula>
    </cfRule>
  </conditionalFormatting>
  <conditionalFormatting sqref="E319:G319">
    <cfRule type="expression" dxfId="35" priority="15">
      <formula>$D319&gt;0.2</formula>
    </cfRule>
  </conditionalFormatting>
  <conditionalFormatting sqref="E327:G327">
    <cfRule type="expression" dxfId="34" priority="14">
      <formula>$D327&gt;0.2</formula>
    </cfRule>
  </conditionalFormatting>
  <conditionalFormatting sqref="E335:G335">
    <cfRule type="expression" dxfId="33" priority="13">
      <formula>$D335&gt;0.2</formula>
    </cfRule>
  </conditionalFormatting>
  <conditionalFormatting sqref="F177:F178">
    <cfRule type="cellIs" dxfId="32" priority="31" operator="notEqual">
      <formula>""</formula>
    </cfRule>
  </conditionalFormatting>
  <conditionalFormatting sqref="F234:F235">
    <cfRule type="cellIs" dxfId="31" priority="29" operator="notEqual">
      <formula>""</formula>
    </cfRule>
  </conditionalFormatting>
  <conditionalFormatting sqref="F291:F292">
    <cfRule type="cellIs" dxfId="30" priority="11" operator="notEqual">
      <formula>""</formula>
    </cfRule>
  </conditionalFormatting>
  <conditionalFormatting sqref="O62:O65">
    <cfRule type="expression" dxfId="29" priority="43">
      <formula>O62&lt;&gt;""</formula>
    </cfRule>
  </conditionalFormatting>
  <conditionalFormatting sqref="O67:O70">
    <cfRule type="expression" dxfId="28" priority="42">
      <formula>O67&lt;&gt;""</formula>
    </cfRule>
  </conditionalFormatting>
  <conditionalFormatting sqref="O72:O75">
    <cfRule type="expression" dxfId="27" priority="41">
      <formula>O72&lt;&gt;""</formula>
    </cfRule>
  </conditionalFormatting>
  <conditionalFormatting sqref="O77:O80">
    <cfRule type="expression" dxfId="26" priority="40">
      <formula>O77&lt;&gt;""</formula>
    </cfRule>
  </conditionalFormatting>
  <conditionalFormatting sqref="O82:O85">
    <cfRule type="expression" dxfId="25" priority="39">
      <formula>O82&lt;&gt;""</formula>
    </cfRule>
  </conditionalFormatting>
  <conditionalFormatting sqref="O87:O90">
    <cfRule type="expression" dxfId="24" priority="38">
      <formula>O87&lt;&gt;""</formula>
    </cfRule>
  </conditionalFormatting>
  <conditionalFormatting sqref="O92:O95">
    <cfRule type="expression" dxfId="23" priority="37">
      <formula>O92&lt;&gt;""</formula>
    </cfRule>
  </conditionalFormatting>
  <conditionalFormatting sqref="O97:O100">
    <cfRule type="expression" dxfId="22" priority="36">
      <formula>O97&lt;&gt;""</formula>
    </cfRule>
  </conditionalFormatting>
  <conditionalFormatting sqref="O102:O105">
    <cfRule type="expression" dxfId="21" priority="35">
      <formula>O102&lt;&gt;""</formula>
    </cfRule>
  </conditionalFormatting>
  <conditionalFormatting sqref="O107:O110">
    <cfRule type="expression" dxfId="20" priority="34">
      <formula>O107&lt;&gt;""</formula>
    </cfRule>
  </conditionalFormatting>
  <conditionalFormatting sqref="O119:O122">
    <cfRule type="expression" dxfId="19" priority="10">
      <formula>O119&lt;&gt;""</formula>
    </cfRule>
  </conditionalFormatting>
  <conditionalFormatting sqref="O124:O127">
    <cfRule type="expression" dxfId="18" priority="9">
      <formula>O124&lt;&gt;""</formula>
    </cfRule>
  </conditionalFormatting>
  <conditionalFormatting sqref="O129:O132">
    <cfRule type="expression" dxfId="17" priority="8">
      <formula>O129&lt;&gt;""</formula>
    </cfRule>
  </conditionalFormatting>
  <conditionalFormatting sqref="O134:O137">
    <cfRule type="expression" dxfId="16" priority="7">
      <formula>O134&lt;&gt;""</formula>
    </cfRule>
  </conditionalFormatting>
  <conditionalFormatting sqref="O139:O142">
    <cfRule type="expression" dxfId="15" priority="6">
      <formula>O139&lt;&gt;""</formula>
    </cfRule>
  </conditionalFormatting>
  <conditionalFormatting sqref="O144:O147">
    <cfRule type="expression" dxfId="14" priority="5">
      <formula>O144&lt;&gt;""</formula>
    </cfRule>
  </conditionalFormatting>
  <conditionalFormatting sqref="O149:O152">
    <cfRule type="expression" dxfId="13" priority="4">
      <formula>O149&lt;&gt;""</formula>
    </cfRule>
  </conditionalFormatting>
  <conditionalFormatting sqref="O154:O157">
    <cfRule type="expression" dxfId="12" priority="3">
      <formula>O154&lt;&gt;""</formula>
    </cfRule>
  </conditionalFormatting>
  <conditionalFormatting sqref="O159:O162">
    <cfRule type="expression" dxfId="11" priority="2">
      <formula>O159&lt;&gt;""</formula>
    </cfRule>
  </conditionalFormatting>
  <conditionalFormatting sqref="O164:O167">
    <cfRule type="expression" dxfId="10" priority="1">
      <formula>O164&lt;&gt;""</formula>
    </cfRule>
  </conditionalFormatting>
  <conditionalFormatting sqref="O233:O236">
    <cfRule type="expression" dxfId="9" priority="74">
      <formula>O233&lt;&gt;""</formula>
    </cfRule>
  </conditionalFormatting>
  <conditionalFormatting sqref="O238:O241">
    <cfRule type="expression" dxfId="8" priority="73">
      <formula>O238&lt;&gt;""</formula>
    </cfRule>
  </conditionalFormatting>
  <conditionalFormatting sqref="O243:O246">
    <cfRule type="expression" dxfId="7" priority="72">
      <formula>O243&lt;&gt;""</formula>
    </cfRule>
  </conditionalFormatting>
  <conditionalFormatting sqref="O248:O251">
    <cfRule type="expression" dxfId="6" priority="71">
      <formula>O248&lt;&gt;""</formula>
    </cfRule>
  </conditionalFormatting>
  <conditionalFormatting sqref="O253:O256">
    <cfRule type="expression" dxfId="5" priority="70">
      <formula>O253&lt;&gt;""</formula>
    </cfRule>
  </conditionalFormatting>
  <conditionalFormatting sqref="O258:O261">
    <cfRule type="expression" dxfId="4" priority="69">
      <formula>O258&lt;&gt;""</formula>
    </cfRule>
  </conditionalFormatting>
  <conditionalFormatting sqref="O263:O266">
    <cfRule type="expression" dxfId="3" priority="68">
      <formula>O263&lt;&gt;""</formula>
    </cfRule>
  </conditionalFormatting>
  <conditionalFormatting sqref="O268:O271">
    <cfRule type="expression" dxfId="2" priority="67">
      <formula>O268&lt;&gt;""</formula>
    </cfRule>
  </conditionalFormatting>
  <conditionalFormatting sqref="O273:O276">
    <cfRule type="expression" dxfId="1" priority="66">
      <formula>O273&lt;&gt;""</formula>
    </cfRule>
  </conditionalFormatting>
  <conditionalFormatting sqref="O278:O281">
    <cfRule type="expression" dxfId="0" priority="65">
      <formula>O278&lt;&gt;""</formula>
    </cfRule>
  </conditionalFormatting>
  <pageMargins left="0.32" right="0.18" top="0.27" bottom="0.21" header="0.31496062992125984" footer="0.01"/>
  <pageSetup paperSize="9" scale="96" orientation="portrait" horizontalDpi="4294967293" r:id="rId1"/>
  <headerFooter alignWithMargins="0"/>
  <rowBreaks count="4" manualBreakCount="4">
    <brk id="57" max="16383" man="1"/>
    <brk id="114" max="16383" man="1"/>
    <brk id="171" max="16383" man="1"/>
    <brk id="2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SS1</vt:lpstr>
      <vt:lpstr>SS1_rev</vt:lpstr>
      <vt:lpstr>'SS1'!Print_Area</vt:lpstr>
      <vt:lpstr>SS1_rev!Print_Area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kwat</dc:creator>
  <cp:lastModifiedBy>渡辺康一</cp:lastModifiedBy>
  <cp:lastPrinted>2021-11-24T21:05:24Z</cp:lastPrinted>
  <dcterms:created xsi:type="dcterms:W3CDTF">2016-09-15T12:13:37Z</dcterms:created>
  <dcterms:modified xsi:type="dcterms:W3CDTF">2024-12-03T23:05:03Z</dcterms:modified>
</cp:coreProperties>
</file>